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showObjects="none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aguarin\Documents\HR\Employee Files\IT Leave Sheets\2022\"/>
    </mc:Choice>
  </mc:AlternateContent>
  <xr:revisionPtr revIDLastSave="0" documentId="8_{6BDA3DAC-910C-46A1-AB2D-C2E7C8DAEA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ave Card" sheetId="3" r:id="rId1"/>
    <sheet name="Other Leave" sheetId="4" r:id="rId2"/>
  </sheets>
  <definedNames>
    <definedName name="Annual">'Leave Card'!$W$4</definedName>
    <definedName name="Data">'Leave Card'!$B$12:$BA$71</definedName>
    <definedName name="DonAL">'Leave Card'!$W$6</definedName>
    <definedName name="DonSL">'Leave Card'!$Y$6</definedName>
    <definedName name="FiveYr">'Leave Card'!$W$1</definedName>
    <definedName name="ForAL">'Leave Card'!$W$5</definedName>
    <definedName name="ForfeitedAL">'Leave Card'!$BJ$12:$BJ$72</definedName>
    <definedName name="ForfeitedSL">'Leave Card'!$BI$12:$BI$72</definedName>
    <definedName name="ForSL">'Leave Card'!$Y$5</definedName>
    <definedName name="NA">"n/a"</definedName>
    <definedName name="PERSONAL">'Leave Card'!$W$7</definedName>
    <definedName name="_xlnm.Print_Area" localSheetId="0">'Leave Card'!$A$10:$AU$72</definedName>
    <definedName name="SICK">'Leave Card'!$Y$4</definedName>
    <definedName name="StartDate">'Leave Card'!$H$4</definedName>
    <definedName name="TenYr">'Leave Card'!$W$2</definedName>
    <definedName name="YearDate">'Leave Card'!$D$6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6" i="3" l="1"/>
  <c r="AW69" i="3" l="1"/>
  <c r="AT69" i="3"/>
  <c r="AR69" i="3"/>
  <c r="X69" i="3"/>
  <c r="V69" i="3"/>
  <c r="C69" i="3"/>
  <c r="B69" i="3"/>
  <c r="U69" i="3" s="1"/>
  <c r="AW64" i="3"/>
  <c r="AT64" i="3"/>
  <c r="AR64" i="3"/>
  <c r="X64" i="3"/>
  <c r="V64" i="3"/>
  <c r="W64" i="3" s="1"/>
  <c r="C64" i="3"/>
  <c r="B64" i="3"/>
  <c r="U64" i="3" s="1"/>
  <c r="AW59" i="3"/>
  <c r="AT59" i="3"/>
  <c r="AR59" i="3"/>
  <c r="X59" i="3"/>
  <c r="V59" i="3"/>
  <c r="C59" i="3"/>
  <c r="B59" i="3"/>
  <c r="U59" i="3" s="1"/>
  <c r="AW54" i="3"/>
  <c r="AT54" i="3"/>
  <c r="AR54" i="3"/>
  <c r="X54" i="3"/>
  <c r="V54" i="3"/>
  <c r="C54" i="3"/>
  <c r="B54" i="3"/>
  <c r="U54" i="3" s="1"/>
  <c r="AW49" i="3"/>
  <c r="AT49" i="3"/>
  <c r="AR49" i="3"/>
  <c r="X49" i="3"/>
  <c r="V49" i="3"/>
  <c r="C49" i="3"/>
  <c r="B49" i="3"/>
  <c r="U49" i="3" s="1"/>
  <c r="AW44" i="3"/>
  <c r="AT44" i="3"/>
  <c r="AR44" i="3"/>
  <c r="X44" i="3"/>
  <c r="V44" i="3"/>
  <c r="C44" i="3"/>
  <c r="B44" i="3"/>
  <c r="U44" i="3" s="1"/>
  <c r="AW39" i="3"/>
  <c r="AT39" i="3"/>
  <c r="AR39" i="3"/>
  <c r="X39" i="3"/>
  <c r="V39" i="3"/>
  <c r="C39" i="3"/>
  <c r="B39" i="3"/>
  <c r="U39" i="3" s="1"/>
  <c r="AW34" i="3"/>
  <c r="AT34" i="3"/>
  <c r="AR34" i="3"/>
  <c r="X34" i="3"/>
  <c r="V34" i="3"/>
  <c r="C34" i="3"/>
  <c r="B34" i="3"/>
  <c r="U34" i="3" s="1"/>
  <c r="AW29" i="3"/>
  <c r="AT29" i="3"/>
  <c r="AR29" i="3"/>
  <c r="X29" i="3"/>
  <c r="V29" i="3"/>
  <c r="C29" i="3"/>
  <c r="B29" i="3"/>
  <c r="U29" i="3" s="1"/>
  <c r="AW24" i="3"/>
  <c r="AT24" i="3"/>
  <c r="AR24" i="3"/>
  <c r="X24" i="3"/>
  <c r="V24" i="3"/>
  <c r="C24" i="3"/>
  <c r="B24" i="3"/>
  <c r="U24" i="3" s="1"/>
  <c r="AW19" i="3"/>
  <c r="AT19" i="3"/>
  <c r="AR19" i="3"/>
  <c r="X19" i="3"/>
  <c r="V19" i="3"/>
  <c r="C19" i="3"/>
  <c r="B19" i="3"/>
  <c r="U19" i="3" s="1"/>
  <c r="AW14" i="3"/>
  <c r="AT14" i="3"/>
  <c r="AR14" i="3"/>
  <c r="X14" i="3"/>
  <c r="V14" i="3"/>
  <c r="C14" i="3"/>
  <c r="E14" i="3" s="1"/>
  <c r="B14" i="3"/>
  <c r="U14" i="3" s="1"/>
  <c r="W14" i="3" l="1"/>
  <c r="Y14" i="3" s="1"/>
  <c r="AS14" i="3" s="1"/>
  <c r="W19" i="3"/>
  <c r="W59" i="3"/>
  <c r="W29" i="3"/>
  <c r="W49" i="3"/>
  <c r="W44" i="3"/>
  <c r="W54" i="3"/>
  <c r="W69" i="3"/>
  <c r="W39" i="3"/>
  <c r="W24" i="3"/>
  <c r="W34" i="3"/>
  <c r="AS61" i="3"/>
  <c r="AS56" i="3"/>
  <c r="AS51" i="3"/>
  <c r="AS46" i="3"/>
  <c r="AS41" i="3"/>
  <c r="AS31" i="3"/>
  <c r="AS26" i="3"/>
  <c r="AS21" i="3"/>
  <c r="AV14" i="3" l="1"/>
  <c r="AU14" i="3"/>
  <c r="AX14" i="3" s="1"/>
  <c r="X71" i="3"/>
  <c r="BC14" i="3" l="1"/>
  <c r="E19" i="3"/>
  <c r="Y19" i="3" s="1"/>
  <c r="X41" i="3"/>
  <c r="X36" i="3"/>
  <c r="X31" i="3"/>
  <c r="X26" i="3"/>
  <c r="X21" i="3"/>
  <c r="AS19" i="3" l="1"/>
  <c r="AV19" i="3" s="1"/>
  <c r="AT61" i="3"/>
  <c r="AU61" i="3" s="1"/>
  <c r="AT56" i="3"/>
  <c r="AU56" i="3" s="1"/>
  <c r="AT51" i="3"/>
  <c r="AU51" i="3" s="1"/>
  <c r="AT46" i="3"/>
  <c r="AU46" i="3" s="1"/>
  <c r="AT41" i="3"/>
  <c r="AT26" i="3"/>
  <c r="AT21" i="3"/>
  <c r="Y71" i="3"/>
  <c r="W71" i="3"/>
  <c r="X51" i="3"/>
  <c r="W51" i="3"/>
  <c r="Y41" i="3"/>
  <c r="W41" i="3"/>
  <c r="Y36" i="3"/>
  <c r="W36" i="3"/>
  <c r="Y31" i="3"/>
  <c r="Y26" i="3"/>
  <c r="W26" i="3"/>
  <c r="Y21" i="3"/>
  <c r="W21" i="3"/>
  <c r="AU19" i="3" l="1"/>
  <c r="AX19" i="3" s="1"/>
  <c r="BC19" i="3" s="1"/>
  <c r="AW26" i="3"/>
  <c r="AW21" i="3"/>
  <c r="AW41" i="3"/>
  <c r="AW51" i="3"/>
  <c r="AU21" i="3"/>
  <c r="AX21" i="3" s="1"/>
  <c r="AU41" i="3"/>
  <c r="AX41" i="3" s="1"/>
  <c r="AU26" i="3"/>
  <c r="AX26" i="3" s="1"/>
  <c r="AV51" i="3"/>
  <c r="Y51" i="3"/>
  <c r="AX51" i="3" s="1"/>
  <c r="AV21" i="3"/>
  <c r="AV26" i="3"/>
  <c r="AV41" i="3"/>
  <c r="E24" i="3" l="1"/>
  <c r="Y24" i="3" s="1"/>
  <c r="AS24" i="3" s="1"/>
  <c r="AV24" i="3" s="1"/>
  <c r="A1" i="3"/>
  <c r="AU24" i="3" l="1"/>
  <c r="AX24" i="3" s="1"/>
  <c r="V40" i="3"/>
  <c r="AM6" i="3"/>
  <c r="A10" i="3"/>
  <c r="B70" i="3"/>
  <c r="AQ65" i="3" s="1"/>
  <c r="AR65" i="3" s="1"/>
  <c r="B65" i="3"/>
  <c r="AQ60" i="3" s="1"/>
  <c r="AR60" i="3" s="1"/>
  <c r="B60" i="3"/>
  <c r="U60" i="3" s="1"/>
  <c r="V60" i="3" s="1"/>
  <c r="B55" i="3"/>
  <c r="AQ50" i="3" s="1"/>
  <c r="AR50" i="3" s="1"/>
  <c r="B50" i="3"/>
  <c r="AQ45" i="3" s="1"/>
  <c r="AR45" i="3" s="1"/>
  <c r="B45" i="3"/>
  <c r="AQ40" i="3" s="1"/>
  <c r="AR40" i="3" s="1"/>
  <c r="B40" i="3"/>
  <c r="U40" i="3" s="1"/>
  <c r="B35" i="3"/>
  <c r="U35" i="3" s="1"/>
  <c r="V35" i="3" s="1"/>
  <c r="B30" i="3"/>
  <c r="AQ25" i="3" s="1"/>
  <c r="AR25" i="3" s="1"/>
  <c r="B25" i="3"/>
  <c r="B20" i="3"/>
  <c r="AQ15" i="3" s="1"/>
  <c r="B15" i="3"/>
  <c r="U15" i="3" s="1"/>
  <c r="BC24" i="3" l="1"/>
  <c r="E29" i="3"/>
  <c r="Y29" i="3" s="1"/>
  <c r="AQ20" i="3"/>
  <c r="AR20" i="3" s="1"/>
  <c r="C30" i="3"/>
  <c r="C40" i="3"/>
  <c r="C45" i="3"/>
  <c r="C70" i="3"/>
  <c r="C50" i="3"/>
  <c r="C15" i="3"/>
  <c r="C55" i="3"/>
  <c r="C60" i="3"/>
  <c r="C20" i="3"/>
  <c r="C25" i="3"/>
  <c r="C65" i="3"/>
  <c r="C35" i="3"/>
  <c r="U55" i="3"/>
  <c r="V55" i="3" s="1"/>
  <c r="AQ30" i="3"/>
  <c r="AR30" i="3" s="1"/>
  <c r="U25" i="3"/>
  <c r="V25" i="3" s="1"/>
  <c r="U50" i="3"/>
  <c r="V50" i="3" s="1"/>
  <c r="U20" i="3"/>
  <c r="V20" i="3" s="1"/>
  <c r="U30" i="3"/>
  <c r="V30" i="3" s="1"/>
  <c r="U45" i="3"/>
  <c r="V45" i="3" s="1"/>
  <c r="U70" i="3"/>
  <c r="V70" i="3" s="1"/>
  <c r="U65" i="3"/>
  <c r="V65" i="3" s="1"/>
  <c r="AQ55" i="3"/>
  <c r="AR55" i="3" s="1"/>
  <c r="AQ35" i="3"/>
  <c r="AR35" i="3" s="1"/>
  <c r="AS29" i="3" l="1"/>
  <c r="AV29" i="3" s="1"/>
  <c r="A3" i="3"/>
  <c r="AU29" i="3" l="1"/>
  <c r="AX29" i="3" s="1"/>
  <c r="BB68" i="3"/>
  <c r="BB67" i="3"/>
  <c r="BB63" i="3"/>
  <c r="BB62" i="3"/>
  <c r="BB58" i="3"/>
  <c r="BB57" i="3"/>
  <c r="BB53" i="3"/>
  <c r="BB52" i="3"/>
  <c r="BB48" i="3"/>
  <c r="BB47" i="3"/>
  <c r="BB43" i="3"/>
  <c r="BB42" i="3"/>
  <c r="BB38" i="3"/>
  <c r="BB37" i="3"/>
  <c r="BB33" i="3"/>
  <c r="BB32" i="3"/>
  <c r="BB28" i="3"/>
  <c r="BB27" i="3"/>
  <c r="BB23" i="3"/>
  <c r="BB22" i="3"/>
  <c r="BB17" i="3"/>
  <c r="BB18" i="3"/>
  <c r="BB13" i="3"/>
  <c r="BB12" i="3"/>
  <c r="BC29" i="3" l="1"/>
  <c r="E34" i="3"/>
  <c r="Y34" i="3" s="1"/>
  <c r="W2" i="3"/>
  <c r="W1" i="3"/>
  <c r="AS34" i="3" l="1"/>
  <c r="AV34" i="3" s="1"/>
  <c r="B71" i="3"/>
  <c r="AU34" i="3" l="1"/>
  <c r="AX34" i="3" s="1"/>
  <c r="BC34" i="3" s="1"/>
  <c r="B72" i="3"/>
  <c r="B75" i="3"/>
  <c r="AQ71" i="3" s="1"/>
  <c r="B74" i="3"/>
  <c r="AQ70" i="3" s="1"/>
  <c r="AR70" i="3" s="1"/>
  <c r="B73" i="3"/>
  <c r="AQ66" i="3"/>
  <c r="U71" i="3"/>
  <c r="AK71" i="3" s="1"/>
  <c r="B16" i="3"/>
  <c r="B17" i="3"/>
  <c r="AQ12" i="3" s="1"/>
  <c r="B21" i="3"/>
  <c r="B22" i="3"/>
  <c r="AQ17" i="3" s="1"/>
  <c r="AR17" i="3" s="1"/>
  <c r="B26" i="3"/>
  <c r="B28" i="3"/>
  <c r="B32" i="3"/>
  <c r="AQ27" i="3" s="1"/>
  <c r="AR27" i="3" s="1"/>
  <c r="B36" i="3"/>
  <c r="AO36" i="3" s="1"/>
  <c r="B38" i="3"/>
  <c r="AQ34" i="3" s="1"/>
  <c r="B42" i="3"/>
  <c r="AQ37" i="3" s="1"/>
  <c r="AR37" i="3" s="1"/>
  <c r="B46" i="3"/>
  <c r="B48" i="3"/>
  <c r="AQ44" i="3" s="1"/>
  <c r="B52" i="3"/>
  <c r="AQ47" i="3" s="1"/>
  <c r="AR47" i="3" s="1"/>
  <c r="B56" i="3"/>
  <c r="J56" i="3" s="1"/>
  <c r="B58" i="3"/>
  <c r="AQ54" i="3" s="1"/>
  <c r="B62" i="3"/>
  <c r="B66" i="3"/>
  <c r="P66" i="3" s="1"/>
  <c r="B68" i="3"/>
  <c r="AQ64" i="3" s="1"/>
  <c r="B13" i="3"/>
  <c r="B18" i="3"/>
  <c r="B12" i="3"/>
  <c r="B23" i="3"/>
  <c r="B27" i="3"/>
  <c r="AQ22" i="3" s="1"/>
  <c r="AR22" i="3" s="1"/>
  <c r="B31" i="3"/>
  <c r="T31" i="3" s="1"/>
  <c r="B33" i="3"/>
  <c r="AQ29" i="3" s="1"/>
  <c r="B37" i="3"/>
  <c r="AQ32" i="3" s="1"/>
  <c r="AR32" i="3" s="1"/>
  <c r="B41" i="3"/>
  <c r="B43" i="3"/>
  <c r="AQ39" i="3" s="1"/>
  <c r="B47" i="3"/>
  <c r="AQ42" i="3" s="1"/>
  <c r="AR42" i="3" s="1"/>
  <c r="B51" i="3"/>
  <c r="B53" i="3"/>
  <c r="AQ49" i="3" s="1"/>
  <c r="B57" i="3"/>
  <c r="B61" i="3"/>
  <c r="B63" i="3"/>
  <c r="AQ59" i="3" s="1"/>
  <c r="B67" i="3"/>
  <c r="E39" i="3" l="1"/>
  <c r="Y39" i="3" s="1"/>
  <c r="AS39" i="3" s="1"/>
  <c r="AV39" i="3" s="1"/>
  <c r="AQ68" i="3"/>
  <c r="AR68" i="3" s="1"/>
  <c r="AQ69" i="3"/>
  <c r="AQ23" i="3"/>
  <c r="AR23" i="3" s="1"/>
  <c r="AQ24" i="3"/>
  <c r="AQ18" i="3"/>
  <c r="AR18" i="3" s="1"/>
  <c r="AQ19" i="3"/>
  <c r="H16" i="3"/>
  <c r="W16" i="3" s="1"/>
  <c r="AB16" i="3"/>
  <c r="AS16" i="3" s="1"/>
  <c r="AQ13" i="3"/>
  <c r="AQ14" i="3"/>
  <c r="V16" i="3"/>
  <c r="X16" i="3" s="1"/>
  <c r="AR71" i="3"/>
  <c r="AT71" i="3" s="1"/>
  <c r="AU71" i="3" s="1"/>
  <c r="AX71" i="3" s="1"/>
  <c r="AH71" i="3"/>
  <c r="V61" i="3"/>
  <c r="X61" i="3" s="1"/>
  <c r="AW61" i="3" s="1"/>
  <c r="W66" i="3"/>
  <c r="V66" i="3"/>
  <c r="X66" i="3" s="1"/>
  <c r="V56" i="3"/>
  <c r="X56" i="3" s="1"/>
  <c r="AW56" i="3" s="1"/>
  <c r="V46" i="3"/>
  <c r="X46" i="3" s="1"/>
  <c r="AW46" i="3" s="1"/>
  <c r="U16" i="3"/>
  <c r="AQ38" i="3"/>
  <c r="AR38" i="3" s="1"/>
  <c r="U43" i="3"/>
  <c r="AQ43" i="3"/>
  <c r="AR43" i="3" s="1"/>
  <c r="U48" i="3"/>
  <c r="U61" i="3"/>
  <c r="O61" i="3" s="1"/>
  <c r="AQ56" i="3"/>
  <c r="AQ28" i="3"/>
  <c r="AR28" i="3" s="1"/>
  <c r="U33" i="3"/>
  <c r="AQ61" i="3"/>
  <c r="U66" i="3"/>
  <c r="AI66" i="3" s="1"/>
  <c r="AQ33" i="3"/>
  <c r="AR33" i="3" s="1"/>
  <c r="U38" i="3"/>
  <c r="U26" i="3"/>
  <c r="AQ21" i="3"/>
  <c r="AQ62" i="3"/>
  <c r="AR62" i="3" s="1"/>
  <c r="U67" i="3"/>
  <c r="U41" i="3"/>
  <c r="AQ36" i="3"/>
  <c r="AQ53" i="3"/>
  <c r="AR53" i="3" s="1"/>
  <c r="U58" i="3"/>
  <c r="V58" i="3" s="1"/>
  <c r="AQ41" i="3"/>
  <c r="U46" i="3"/>
  <c r="AQ16" i="3"/>
  <c r="U21" i="3"/>
  <c r="U57" i="3"/>
  <c r="V57" i="3" s="1"/>
  <c r="AQ52" i="3"/>
  <c r="AR52" i="3" s="1"/>
  <c r="AQ26" i="3"/>
  <c r="U31" i="3"/>
  <c r="AQ57" i="3"/>
  <c r="AR57" i="3" s="1"/>
  <c r="U62" i="3"/>
  <c r="U36" i="3"/>
  <c r="AS36" i="3" s="1"/>
  <c r="AQ31" i="3"/>
  <c r="AQ48" i="3"/>
  <c r="AR48" i="3" s="1"/>
  <c r="U53" i="3"/>
  <c r="V53" i="3" s="1"/>
  <c r="AQ58" i="3"/>
  <c r="AR58" i="3" s="1"/>
  <c r="U63" i="3"/>
  <c r="U51" i="3"/>
  <c r="AQ46" i="3"/>
  <c r="AQ63" i="3"/>
  <c r="AR63" i="3" s="1"/>
  <c r="U68" i="3"/>
  <c r="V68" i="3" s="1"/>
  <c r="U56" i="3"/>
  <c r="AQ51" i="3"/>
  <c r="AQ67" i="3"/>
  <c r="AR67" i="3" s="1"/>
  <c r="D73" i="3"/>
  <c r="C53" i="3"/>
  <c r="C27" i="3"/>
  <c r="U27" i="3"/>
  <c r="V27" i="3" s="1"/>
  <c r="AT27" i="3" s="1"/>
  <c r="C58" i="3"/>
  <c r="C32" i="3"/>
  <c r="U32" i="3"/>
  <c r="V32" i="3" s="1"/>
  <c r="AT32" i="3" s="1"/>
  <c r="AR15" i="3"/>
  <c r="C63" i="3"/>
  <c r="V63" i="3"/>
  <c r="C37" i="3"/>
  <c r="U37" i="3"/>
  <c r="V37" i="3" s="1"/>
  <c r="AT37" i="3" s="1"/>
  <c r="C68" i="3"/>
  <c r="C33" i="3"/>
  <c r="V33" i="3"/>
  <c r="C52" i="3"/>
  <c r="U52" i="3"/>
  <c r="V52" i="3" s="1"/>
  <c r="C38" i="3"/>
  <c r="V38" i="3"/>
  <c r="C57" i="3"/>
  <c r="C43" i="3"/>
  <c r="V43" i="3"/>
  <c r="C18" i="3"/>
  <c r="AR13" i="3"/>
  <c r="U18" i="3"/>
  <c r="V18" i="3" s="1"/>
  <c r="C62" i="3"/>
  <c r="V62" i="3"/>
  <c r="C48" i="3"/>
  <c r="V48" i="3"/>
  <c r="C22" i="3"/>
  <c r="U22" i="3"/>
  <c r="V22" i="3" s="1"/>
  <c r="AT22" i="3" s="1"/>
  <c r="C67" i="3"/>
  <c r="V67" i="3"/>
  <c r="C13" i="3"/>
  <c r="E13" i="3" s="1"/>
  <c r="U13" i="3"/>
  <c r="V13" i="3" s="1"/>
  <c r="C23" i="3"/>
  <c r="U23" i="3"/>
  <c r="V23" i="3" s="1"/>
  <c r="AT23" i="3" s="1"/>
  <c r="C42" i="3"/>
  <c r="U42" i="3"/>
  <c r="V42" i="3" s="1"/>
  <c r="AT42" i="3" s="1"/>
  <c r="C28" i="3"/>
  <c r="U28" i="3"/>
  <c r="V28" i="3" s="1"/>
  <c r="C17" i="3"/>
  <c r="U17" i="3"/>
  <c r="V17" i="3" s="1"/>
  <c r="AT17" i="3" s="1"/>
  <c r="AR12" i="3"/>
  <c r="C47" i="3"/>
  <c r="U47" i="3"/>
  <c r="V47" i="3" s="1"/>
  <c r="AT47" i="3" s="1"/>
  <c r="C12" i="3"/>
  <c r="E12" i="3" s="1"/>
  <c r="U12" i="3"/>
  <c r="V12" i="3" s="1"/>
  <c r="V15" i="3"/>
  <c r="W15" i="3" s="1"/>
  <c r="Y15" i="3" s="1"/>
  <c r="A12" i="3"/>
  <c r="A57" i="3"/>
  <c r="Z57" i="3" s="1"/>
  <c r="A37" i="3"/>
  <c r="A62" i="3"/>
  <c r="A42" i="3"/>
  <c r="A22" i="3"/>
  <c r="A17" i="3"/>
  <c r="A67" i="3"/>
  <c r="A47" i="3"/>
  <c r="A27" i="3"/>
  <c r="A52" i="3"/>
  <c r="A32" i="3"/>
  <c r="AT18" i="3" l="1"/>
  <c r="Y16" i="3"/>
  <c r="AS15" i="3"/>
  <c r="AU15" i="3" s="1"/>
  <c r="AU39" i="3"/>
  <c r="AX39" i="3" s="1"/>
  <c r="AT28" i="3"/>
  <c r="AT62" i="3"/>
  <c r="AT63" i="3"/>
  <c r="AS71" i="3"/>
  <c r="AV71" i="3" s="1"/>
  <c r="AW71" i="3"/>
  <c r="AT48" i="3"/>
  <c r="W56" i="3"/>
  <c r="AV56" i="3" s="1"/>
  <c r="W46" i="3"/>
  <c r="AV46" i="3" s="1"/>
  <c r="W61" i="3"/>
  <c r="AV61" i="3" s="1"/>
  <c r="AT58" i="3"/>
  <c r="AT53" i="3"/>
  <c r="AT43" i="3"/>
  <c r="W68" i="3"/>
  <c r="Y61" i="3"/>
  <c r="AX61" i="3" s="1"/>
  <c r="E66" i="3" s="1"/>
  <c r="AT33" i="3"/>
  <c r="Y56" i="3"/>
  <c r="AX56" i="3" s="1"/>
  <c r="E61" i="3" s="1"/>
  <c r="AT38" i="3"/>
  <c r="AT57" i="3"/>
  <c r="AJ66" i="3"/>
  <c r="AR66" i="3"/>
  <c r="AT66" i="3" s="1"/>
  <c r="AU66" i="3" s="1"/>
  <c r="AT52" i="3"/>
  <c r="AR36" i="3"/>
  <c r="AT36" i="3" s="1"/>
  <c r="AW36" i="3" s="1"/>
  <c r="Y46" i="3"/>
  <c r="AX46" i="3" s="1"/>
  <c r="E51" i="3" s="1"/>
  <c r="Y66" i="3"/>
  <c r="W31" i="3"/>
  <c r="AR31" i="3"/>
  <c r="AT31" i="3" s="1"/>
  <c r="AR16" i="3"/>
  <c r="AT16" i="3" s="1"/>
  <c r="W67" i="3"/>
  <c r="AT67" i="3"/>
  <c r="X67" i="3"/>
  <c r="AT68" i="3"/>
  <c r="X68" i="3"/>
  <c r="BC71" i="3"/>
  <c r="W58" i="3"/>
  <c r="E26" i="3"/>
  <c r="W57" i="3"/>
  <c r="X58" i="3"/>
  <c r="X57" i="3"/>
  <c r="AV15" i="3"/>
  <c r="X47" i="3"/>
  <c r="AW47" i="3" s="1"/>
  <c r="W47" i="3"/>
  <c r="X13" i="3"/>
  <c r="W13" i="3"/>
  <c r="W42" i="3"/>
  <c r="X42" i="3"/>
  <c r="AW42" i="3" s="1"/>
  <c r="X18" i="3"/>
  <c r="AW18" i="3" s="1"/>
  <c r="W18" i="3"/>
  <c r="W63" i="3"/>
  <c r="X63" i="3"/>
  <c r="X12" i="3"/>
  <c r="W12" i="3"/>
  <c r="X28" i="3"/>
  <c r="W28" i="3"/>
  <c r="X62" i="3"/>
  <c r="W62" i="3"/>
  <c r="AT12" i="3"/>
  <c r="W23" i="3"/>
  <c r="X23" i="3"/>
  <c r="AW23" i="3" s="1"/>
  <c r="X48" i="3"/>
  <c r="W48" i="3"/>
  <c r="W43" i="3"/>
  <c r="X43" i="3"/>
  <c r="W52" i="3"/>
  <c r="X52" i="3"/>
  <c r="W32" i="3"/>
  <c r="X32" i="3"/>
  <c r="AW32" i="3" s="1"/>
  <c r="X17" i="3"/>
  <c r="AW17" i="3" s="1"/>
  <c r="W17" i="3"/>
  <c r="W38" i="3"/>
  <c r="X38" i="3"/>
  <c r="X53" i="3"/>
  <c r="W53" i="3"/>
  <c r="X22" i="3"/>
  <c r="AW22" i="3" s="1"/>
  <c r="W22" i="3"/>
  <c r="X33" i="3"/>
  <c r="W33" i="3"/>
  <c r="W27" i="3"/>
  <c r="X27" i="3"/>
  <c r="AW27" i="3" s="1"/>
  <c r="AT13" i="3"/>
  <c r="X37" i="3"/>
  <c r="AW37" i="3" s="1"/>
  <c r="W37" i="3"/>
  <c r="Z17" i="3"/>
  <c r="Z22" i="3"/>
  <c r="Z27" i="3"/>
  <c r="Z32" i="3"/>
  <c r="Z37" i="3"/>
  <c r="Z42" i="3"/>
  <c r="Z47" i="3"/>
  <c r="Z52" i="3"/>
  <c r="Z62" i="3"/>
  <c r="Z67" i="3"/>
  <c r="Z12" i="3"/>
  <c r="AW62" i="3" l="1"/>
  <c r="BC39" i="3"/>
  <c r="E44" i="3"/>
  <c r="Y44" i="3" s="1"/>
  <c r="AW48" i="3"/>
  <c r="AW28" i="3"/>
  <c r="AW53" i="3"/>
  <c r="AW63" i="3"/>
  <c r="AW43" i="3"/>
  <c r="AW57" i="3"/>
  <c r="AW58" i="3"/>
  <c r="AS66" i="3"/>
  <c r="AV66" i="3" s="1"/>
  <c r="AV36" i="3"/>
  <c r="AW38" i="3"/>
  <c r="BC61" i="3"/>
  <c r="AW52" i="3"/>
  <c r="AW33" i="3"/>
  <c r="AU36" i="3"/>
  <c r="AX36" i="3" s="1"/>
  <c r="E41" i="3" s="1"/>
  <c r="AU31" i="3"/>
  <c r="AX31" i="3" s="1"/>
  <c r="E36" i="3" s="1"/>
  <c r="AW31" i="3"/>
  <c r="AV31" i="3"/>
  <c r="AW66" i="3"/>
  <c r="AX66" i="3"/>
  <c r="E71" i="3" s="1"/>
  <c r="AU16" i="3"/>
  <c r="AX16" i="3" s="1"/>
  <c r="AW16" i="3"/>
  <c r="AW67" i="3"/>
  <c r="AW68" i="3"/>
  <c r="BC56" i="3"/>
  <c r="BC46" i="3"/>
  <c r="BC21" i="3"/>
  <c r="E46" i="3"/>
  <c r="E31" i="3"/>
  <c r="E56" i="3"/>
  <c r="Y13" i="3"/>
  <c r="AW13" i="3"/>
  <c r="Y12" i="3"/>
  <c r="AW12" i="3"/>
  <c r="I6" i="4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D6" i="4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AS44" i="3" l="1"/>
  <c r="AV44" i="3" s="1"/>
  <c r="BC66" i="3"/>
  <c r="AL7" i="3"/>
  <c r="AL8" i="3" s="1"/>
  <c r="BC16" i="3"/>
  <c r="E21" i="3"/>
  <c r="BC51" i="3"/>
  <c r="BC41" i="3"/>
  <c r="BC36" i="3"/>
  <c r="BC31" i="3"/>
  <c r="BC26" i="3"/>
  <c r="AV16" i="3"/>
  <c r="AM4" i="3"/>
  <c r="AM5" i="3"/>
  <c r="AS12" i="3"/>
  <c r="AV12" i="3" s="1"/>
  <c r="AS13" i="3"/>
  <c r="AU13" i="3" s="1"/>
  <c r="AX15" i="3"/>
  <c r="E20" i="3" s="1"/>
  <c r="AU44" i="3" l="1"/>
  <c r="AX44" i="3" s="1"/>
  <c r="BC44" i="3" s="1"/>
  <c r="W20" i="3"/>
  <c r="Y20" i="3" s="1"/>
  <c r="AS20" i="3" s="1"/>
  <c r="AU12" i="3"/>
  <c r="AX12" i="3" s="1"/>
  <c r="AV13" i="3"/>
  <c r="BC15" i="3"/>
  <c r="E49" i="3" l="1"/>
  <c r="Y49" i="3" s="1"/>
  <c r="AS49" i="3" s="1"/>
  <c r="AV49" i="3" s="1"/>
  <c r="AV20" i="3"/>
  <c r="AU20" i="3"/>
  <c r="AX20" i="3" s="1"/>
  <c r="AY12" i="3"/>
  <c r="BA12" i="3" s="1"/>
  <c r="AX13" i="3"/>
  <c r="AU49" i="3" l="1"/>
  <c r="AX49" i="3" s="1"/>
  <c r="BC49" i="3" s="1"/>
  <c r="E25" i="3"/>
  <c r="W25" i="3" s="1"/>
  <c r="Y25" i="3" s="1"/>
  <c r="BC20" i="3"/>
  <c r="BI12" i="3"/>
  <c r="BC12" i="3"/>
  <c r="E17" i="3" s="1"/>
  <c r="Y17" i="3" s="1"/>
  <c r="AY13" i="3"/>
  <c r="BA13" i="3" s="1"/>
  <c r="E54" i="3" l="1"/>
  <c r="Y54" i="3" s="1"/>
  <c r="AS54" i="3" s="1"/>
  <c r="AV54" i="3" s="1"/>
  <c r="AS25" i="3"/>
  <c r="AV25" i="3" s="1"/>
  <c r="AS17" i="3"/>
  <c r="BK12" i="3"/>
  <c r="BM12" i="3"/>
  <c r="BJ12" i="3"/>
  <c r="BC13" i="3"/>
  <c r="E18" i="3" s="1"/>
  <c r="Y18" i="3" s="1"/>
  <c r="AU54" i="3" l="1"/>
  <c r="AX54" i="3" s="1"/>
  <c r="AU25" i="3"/>
  <c r="AX25" i="3" s="1"/>
  <c r="AV17" i="3"/>
  <c r="AU17" i="3"/>
  <c r="AX17" i="3" s="1"/>
  <c r="AS18" i="3"/>
  <c r="BL12" i="3"/>
  <c r="E30" i="3" l="1"/>
  <c r="W30" i="3" s="1"/>
  <c r="Y30" i="3" s="1"/>
  <c r="BC25" i="3"/>
  <c r="BC54" i="3"/>
  <c r="E59" i="3"/>
  <c r="Y59" i="3" s="1"/>
  <c r="AY17" i="3"/>
  <c r="BA17" i="3" s="1"/>
  <c r="AV18" i="3"/>
  <c r="AU18" i="3"/>
  <c r="AX18" i="3" s="1"/>
  <c r="AS59" i="3" l="1"/>
  <c r="AV59" i="3" s="1"/>
  <c r="AS30" i="3"/>
  <c r="AV30" i="3" s="1"/>
  <c r="BC17" i="3"/>
  <c r="E22" i="3" s="1"/>
  <c r="Y22" i="3" s="1"/>
  <c r="BI17" i="3"/>
  <c r="AY18" i="3"/>
  <c r="BA18" i="3" s="1"/>
  <c r="BJ17" i="3" s="1"/>
  <c r="AU59" i="3" l="1"/>
  <c r="AX59" i="3" s="1"/>
  <c r="BC59" i="3" s="1"/>
  <c r="AU30" i="3"/>
  <c r="AX30" i="3" s="1"/>
  <c r="AS22" i="3"/>
  <c r="AV22" i="3" s="1"/>
  <c r="BK17" i="3"/>
  <c r="BM17" i="3"/>
  <c r="BC18" i="3"/>
  <c r="BL17" i="3" s="1"/>
  <c r="E64" i="3" l="1"/>
  <c r="Y64" i="3" s="1"/>
  <c r="AS64" i="3" s="1"/>
  <c r="AV64" i="3" s="1"/>
  <c r="BC30" i="3"/>
  <c r="E35" i="3"/>
  <c r="W35" i="3" s="1"/>
  <c r="Y35" i="3" s="1"/>
  <c r="AU22" i="3"/>
  <c r="AX22" i="3" s="1"/>
  <c r="AY22" i="3" s="1"/>
  <c r="BA22" i="3" s="1"/>
  <c r="E23" i="3"/>
  <c r="Y23" i="3" s="1"/>
  <c r="AS23" i="3" s="1"/>
  <c r="AV23" i="3" s="1"/>
  <c r="AU64" i="3" l="1"/>
  <c r="AX64" i="3" s="1"/>
  <c r="BC64" i="3" s="1"/>
  <c r="AS35" i="3"/>
  <c r="AV35" i="3" s="1"/>
  <c r="BI22" i="3"/>
  <c r="BC22" i="3"/>
  <c r="AU23" i="3"/>
  <c r="AX23" i="3" s="1"/>
  <c r="E69" i="3" l="1"/>
  <c r="Y69" i="3" s="1"/>
  <c r="AS69" i="3" s="1"/>
  <c r="AV69" i="3" s="1"/>
  <c r="AK6" i="3" s="1"/>
  <c r="AU35" i="3"/>
  <c r="AX35" i="3" s="1"/>
  <c r="E27" i="3"/>
  <c r="Y27" i="3" s="1"/>
  <c r="BM22" i="3"/>
  <c r="BK22" i="3"/>
  <c r="AY23" i="3"/>
  <c r="BC23" i="3" s="1"/>
  <c r="E40" i="3" l="1"/>
  <c r="W40" i="3" s="1"/>
  <c r="Y40" i="3" s="1"/>
  <c r="AS40" i="3" s="1"/>
  <c r="AV40" i="3" s="1"/>
  <c r="BC35" i="3"/>
  <c r="AU69" i="3"/>
  <c r="AX69" i="3" s="1"/>
  <c r="BC69" i="3" s="1"/>
  <c r="AS27" i="3"/>
  <c r="AV27" i="3" s="1"/>
  <c r="BA23" i="3"/>
  <c r="BJ22" i="3" s="1"/>
  <c r="BL22" i="3" s="1"/>
  <c r="E28" i="3"/>
  <c r="Y28" i="3" s="1"/>
  <c r="AU40" i="3" l="1"/>
  <c r="AX40" i="3" s="1"/>
  <c r="AU27" i="3"/>
  <c r="AX27" i="3" s="1"/>
  <c r="AY27" i="3" s="1"/>
  <c r="BC27" i="3" s="1"/>
  <c r="AS28" i="3"/>
  <c r="AV28" i="3" s="1"/>
  <c r="E45" i="3" l="1"/>
  <c r="W45" i="3" s="1"/>
  <c r="Y45" i="3" s="1"/>
  <c r="AS45" i="3" s="1"/>
  <c r="AV45" i="3" s="1"/>
  <c r="BC40" i="3"/>
  <c r="E32" i="3"/>
  <c r="Y32" i="3" s="1"/>
  <c r="BA27" i="3"/>
  <c r="BI27" i="3" s="1"/>
  <c r="AU28" i="3"/>
  <c r="AX28" i="3" s="1"/>
  <c r="AY28" i="3" s="1"/>
  <c r="BC28" i="3" s="1"/>
  <c r="AU45" i="3" l="1"/>
  <c r="AX45" i="3" s="1"/>
  <c r="BK27" i="3"/>
  <c r="BM27" i="3"/>
  <c r="AS32" i="3"/>
  <c r="AV32" i="3" s="1"/>
  <c r="E33" i="3"/>
  <c r="Y33" i="3" s="1"/>
  <c r="BA28" i="3"/>
  <c r="BJ27" i="3" s="1"/>
  <c r="BL27" i="3" s="1"/>
  <c r="E50" i="3" l="1"/>
  <c r="W50" i="3" s="1"/>
  <c r="Y50" i="3" s="1"/>
  <c r="AS50" i="3" s="1"/>
  <c r="AV50" i="3" s="1"/>
  <c r="BC45" i="3"/>
  <c r="AU32" i="3"/>
  <c r="AX32" i="3" s="1"/>
  <c r="AY32" i="3" s="1"/>
  <c r="BA32" i="3" s="1"/>
  <c r="AS33" i="3"/>
  <c r="AV33" i="3" s="1"/>
  <c r="AU50" i="3" l="1"/>
  <c r="AX50" i="3" s="1"/>
  <c r="BC32" i="3"/>
  <c r="E37" i="3" s="1"/>
  <c r="Y37" i="3" s="1"/>
  <c r="BI32" i="3"/>
  <c r="AU33" i="3"/>
  <c r="AX33" i="3" s="1"/>
  <c r="AY33" i="3" s="1"/>
  <c r="BC33" i="3" s="1"/>
  <c r="E55" i="3" l="1"/>
  <c r="W55" i="3" s="1"/>
  <c r="Y55" i="3" s="1"/>
  <c r="AS55" i="3" s="1"/>
  <c r="AV55" i="3" s="1"/>
  <c r="BC50" i="3"/>
  <c r="AS37" i="3"/>
  <c r="AV37" i="3" s="1"/>
  <c r="BK32" i="3"/>
  <c r="BM32" i="3"/>
  <c r="BA33" i="3"/>
  <c r="BJ32" i="3" s="1"/>
  <c r="BL32" i="3" s="1"/>
  <c r="E38" i="3"/>
  <c r="Y38" i="3" s="1"/>
  <c r="AU55" i="3" l="1"/>
  <c r="AX55" i="3" s="1"/>
  <c r="AU37" i="3"/>
  <c r="AX37" i="3" s="1"/>
  <c r="AY37" i="3" s="1"/>
  <c r="BA37" i="3" s="1"/>
  <c r="BI37" i="3" s="1"/>
  <c r="AS38" i="3"/>
  <c r="AV38" i="3" s="1"/>
  <c r="E60" i="3" l="1"/>
  <c r="W60" i="3" s="1"/>
  <c r="Y60" i="3" s="1"/>
  <c r="AS60" i="3" s="1"/>
  <c r="BC55" i="3"/>
  <c r="BC37" i="3"/>
  <c r="BK37" i="3" s="1"/>
  <c r="BM37" i="3"/>
  <c r="AU38" i="3"/>
  <c r="AX38" i="3" s="1"/>
  <c r="AY38" i="3" s="1"/>
  <c r="BC38" i="3" s="1"/>
  <c r="AU60" i="3" l="1"/>
  <c r="AX60" i="3" s="1"/>
  <c r="AV60" i="3"/>
  <c r="E42" i="3"/>
  <c r="Y42" i="3" s="1"/>
  <c r="AS42" i="3" s="1"/>
  <c r="AV42" i="3" s="1"/>
  <c r="BA38" i="3"/>
  <c r="BJ37" i="3" s="1"/>
  <c r="BL37" i="3" s="1"/>
  <c r="E43" i="3"/>
  <c r="Y43" i="3" s="1"/>
  <c r="E65" i="3" l="1"/>
  <c r="W65" i="3" s="1"/>
  <c r="Y65" i="3" s="1"/>
  <c r="AS65" i="3" s="1"/>
  <c r="AV65" i="3" s="1"/>
  <c r="BC60" i="3"/>
  <c r="AU42" i="3"/>
  <c r="AX42" i="3" s="1"/>
  <c r="AY42" i="3" s="1"/>
  <c r="AS43" i="3"/>
  <c r="AV43" i="3" s="1"/>
  <c r="AU65" i="3" l="1"/>
  <c r="AX65" i="3" s="1"/>
  <c r="BC42" i="3"/>
  <c r="E47" i="3" s="1"/>
  <c r="Y47" i="3" s="1"/>
  <c r="BA42" i="3"/>
  <c r="BI42" i="3" s="1"/>
  <c r="AU43" i="3"/>
  <c r="AX43" i="3" s="1"/>
  <c r="AY43" i="3" s="1"/>
  <c r="E70" i="3" l="1"/>
  <c r="W70" i="3" s="1"/>
  <c r="Y70" i="3" s="1"/>
  <c r="AS70" i="3" s="1"/>
  <c r="AV70" i="3" s="1"/>
  <c r="BC65" i="3"/>
  <c r="AS47" i="3"/>
  <c r="AV47" i="3" s="1"/>
  <c r="BM42" i="3"/>
  <c r="BK42" i="3"/>
  <c r="BC43" i="3"/>
  <c r="E48" i="3" s="1"/>
  <c r="Y48" i="3" s="1"/>
  <c r="BA43" i="3"/>
  <c r="BJ42" i="3" s="1"/>
  <c r="AU70" i="3" l="1"/>
  <c r="AX70" i="3" s="1"/>
  <c r="BC70" i="3" s="1"/>
  <c r="AU47" i="3"/>
  <c r="AX47" i="3" s="1"/>
  <c r="AY47" i="3" s="1"/>
  <c r="BL42" i="3"/>
  <c r="AS48" i="3"/>
  <c r="AV48" i="3" s="1"/>
  <c r="BA47" i="3" l="1"/>
  <c r="BI47" i="3" s="1"/>
  <c r="BC47" i="3"/>
  <c r="E52" i="3" s="1"/>
  <c r="Y52" i="3" s="1"/>
  <c r="AU48" i="3"/>
  <c r="AX48" i="3" s="1"/>
  <c r="AY48" i="3" s="1"/>
  <c r="BA48" i="3" s="1"/>
  <c r="AS52" i="3" l="1"/>
  <c r="AV52" i="3" s="1"/>
  <c r="BM47" i="3"/>
  <c r="BK47" i="3"/>
  <c r="BC48" i="3"/>
  <c r="E53" i="3" s="1"/>
  <c r="Y53" i="3" s="1"/>
  <c r="AS53" i="3" s="1"/>
  <c r="AU53" i="3" s="1"/>
  <c r="BJ47" i="3"/>
  <c r="AU52" i="3" l="1"/>
  <c r="AX52" i="3" s="1"/>
  <c r="AY52" i="3" s="1"/>
  <c r="BC52" i="3" s="1"/>
  <c r="BL47" i="3"/>
  <c r="AX53" i="3"/>
  <c r="AV53" i="3"/>
  <c r="E57" i="3" l="1"/>
  <c r="Y57" i="3" s="1"/>
  <c r="BA52" i="3"/>
  <c r="BI52" i="3" s="1"/>
  <c r="AY53" i="3"/>
  <c r="BC53" i="3" s="1"/>
  <c r="BK52" i="3" l="1"/>
  <c r="BM52" i="3"/>
  <c r="AS57" i="3"/>
  <c r="AV57" i="3" s="1"/>
  <c r="BA53" i="3"/>
  <c r="BJ52" i="3" s="1"/>
  <c r="BL52" i="3" s="1"/>
  <c r="E58" i="3"/>
  <c r="Y58" i="3" s="1"/>
  <c r="AS58" i="3" s="1"/>
  <c r="AV58" i="3" s="1"/>
  <c r="AU57" i="3" l="1"/>
  <c r="AX57" i="3" s="1"/>
  <c r="AY57" i="3" s="1"/>
  <c r="BC57" i="3" s="1"/>
  <c r="AU58" i="3"/>
  <c r="AX58" i="3" s="1"/>
  <c r="AY58" i="3" s="1"/>
  <c r="E62" i="3" l="1"/>
  <c r="Y62" i="3" s="1"/>
  <c r="BA57" i="3"/>
  <c r="BI57" i="3" s="1"/>
  <c r="BA58" i="3"/>
  <c r="BJ57" i="3" s="1"/>
  <c r="BC58" i="3"/>
  <c r="BK57" i="3" l="1"/>
  <c r="BM57" i="3"/>
  <c r="AS62" i="3"/>
  <c r="AV62" i="3" s="1"/>
  <c r="BL57" i="3"/>
  <c r="E63" i="3"/>
  <c r="Y63" i="3" s="1"/>
  <c r="AS63" i="3" s="1"/>
  <c r="AV63" i="3" s="1"/>
  <c r="AU62" i="3" l="1"/>
  <c r="AX62" i="3" s="1"/>
  <c r="AU63" i="3"/>
  <c r="AX63" i="3" s="1"/>
  <c r="AY62" i="3" l="1"/>
  <c r="BA62" i="3" s="1"/>
  <c r="BI62" i="3" s="1"/>
  <c r="AY63" i="3"/>
  <c r="BA63" i="3" s="1"/>
  <c r="BC62" i="3" l="1"/>
  <c r="E67" i="3" s="1"/>
  <c r="Y67" i="3" s="1"/>
  <c r="BM62" i="3"/>
  <c r="BJ62" i="3"/>
  <c r="BC63" i="3"/>
  <c r="BK62" i="3" l="1"/>
  <c r="AS67" i="3"/>
  <c r="AV67" i="3" s="1"/>
  <c r="AK4" i="3" s="1"/>
  <c r="E68" i="3"/>
  <c r="Y68" i="3" s="1"/>
  <c r="BL62" i="3"/>
  <c r="AU67" i="3" l="1"/>
  <c r="AS68" i="3"/>
  <c r="AV68" i="3" s="1"/>
  <c r="AK5" i="3" s="1"/>
  <c r="AX67" i="3" l="1"/>
  <c r="AU68" i="3"/>
  <c r="AX68" i="3" s="1"/>
  <c r="AY67" i="3" l="1"/>
  <c r="BC67" i="3" s="1"/>
  <c r="AY68" i="3"/>
  <c r="BC68" i="3" s="1"/>
  <c r="BA67" i="3" l="1"/>
  <c r="BI67" i="3" s="1"/>
  <c r="BA68" i="3"/>
  <c r="BJ67" i="3" s="1"/>
  <c r="BL67" i="3" s="1"/>
  <c r="BL10" i="3" s="1"/>
  <c r="AP5" i="3" s="1"/>
  <c r="BM67" i="3" l="1"/>
  <c r="BM10" i="3" s="1"/>
  <c r="AP6" i="3" s="1"/>
  <c r="AK8" i="3"/>
  <c r="BK67" i="3"/>
  <c r="BK10" i="3" s="1"/>
  <c r="AP4" i="3" s="1"/>
  <c r="AK7" i="3"/>
</calcChain>
</file>

<file path=xl/sharedStrings.xml><?xml version="1.0" encoding="utf-8"?>
<sst xmlns="http://schemas.openxmlformats.org/spreadsheetml/2006/main" count="225" uniqueCount="54">
  <si>
    <t>Balance</t>
  </si>
  <si>
    <t>Used</t>
  </si>
  <si>
    <t>Earned</t>
  </si>
  <si>
    <t xml:space="preserve"> </t>
  </si>
  <si>
    <t>Employee Name</t>
  </si>
  <si>
    <t>Military Leave</t>
  </si>
  <si>
    <t>Comp Time</t>
  </si>
  <si>
    <t>Date</t>
  </si>
  <si>
    <t>Available</t>
  </si>
  <si>
    <t>Amt. Earned</t>
  </si>
  <si>
    <t>Date Used</t>
  </si>
  <si>
    <t>Amt. Used</t>
  </si>
  <si>
    <t>SICK</t>
  </si>
  <si>
    <t>ANNUAL</t>
  </si>
  <si>
    <t>Type</t>
  </si>
  <si>
    <t>16th - EOM</t>
  </si>
  <si>
    <t>TOTAL FOR MONTH</t>
  </si>
  <si>
    <t>End Balance</t>
  </si>
  <si>
    <t>1st - 15th</t>
  </si>
  <si>
    <t xml:space="preserve"> Name:</t>
  </si>
  <si>
    <t xml:space="preserve"> Hire Date:</t>
  </si>
  <si>
    <t>PERSONAL</t>
  </si>
  <si>
    <t>Notes</t>
  </si>
  <si>
    <t>Forfeited Balance</t>
  </si>
  <si>
    <t>Forfeited This Month</t>
  </si>
  <si>
    <t>Beginning Balances</t>
  </si>
  <si>
    <t>ANNUAL LEAVE:</t>
  </si>
  <si>
    <t>PERSONAL:</t>
  </si>
  <si>
    <t xml:space="preserve"> Emp ID #:</t>
  </si>
  <si>
    <t>FORFEITED ANNUAL LV:</t>
  </si>
  <si>
    <t>DONATED ANNUAL LV:</t>
  </si>
  <si>
    <t>Donated This Month</t>
  </si>
  <si>
    <t>Donated Balance</t>
  </si>
  <si>
    <t>Beginning Balance</t>
  </si>
  <si>
    <t xml:space="preserve"> :SICK LEAVE</t>
  </si>
  <si>
    <t xml:space="preserve"> :FORFEITED SICK LV</t>
  </si>
  <si>
    <t xml:space="preserve"> :DONATED SICK LV</t>
  </si>
  <si>
    <t>BALANCES</t>
  </si>
  <si>
    <t>out of</t>
  </si>
  <si>
    <t>SICK LEAVE TAKEN:</t>
  </si>
  <si>
    <t>ANNUAL LEAVE TAKEN:</t>
  </si>
  <si>
    <t>PERSONAL LEAVE TAKEN:</t>
  </si>
  <si>
    <t>Forfeiited AL:</t>
  </si>
  <si>
    <t>Forfeiited SL:</t>
  </si>
  <si>
    <t>Sick Forfeited</t>
  </si>
  <si>
    <t>Annual Forfeited</t>
  </si>
  <si>
    <t>Sick Leave</t>
  </si>
  <si>
    <t>Total Used
this Year:</t>
  </si>
  <si>
    <t>Annual Leave</t>
  </si>
  <si>
    <t>Personal Leave</t>
  </si>
  <si>
    <t>yearly hrs total</t>
  </si>
  <si>
    <t>HOLIDAY</t>
  </si>
  <si>
    <t>FMLA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</si>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</sst>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mm/dd/yy"/>
    <numFmt numFmtId="165" formatCode="mmm"/>
    <numFmt numFmtId="166" formatCode="00######"/>
    <numFmt numFmtId="167" formatCode="yyyy"/>
    <numFmt numFmtId="168" formatCode="0.0"/>
    <numFmt numFmtId="169" formatCode="m/d/yy;@"/>
  </numFmts>
  <fonts count="3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11"/>
      <color indexed="62"/>
      <name val="Arial"/>
      <family val="2"/>
    </font>
    <font>
      <b/>
      <sz val="8"/>
      <color rgb="FF00B050"/>
      <name val="Arial"/>
      <family val="2"/>
    </font>
    <font>
      <b/>
      <sz val="8.5"/>
      <name val="Arial"/>
      <family val="2"/>
    </font>
    <font>
      <b/>
      <sz val="29"/>
      <name val="Arial Rounded MT Bold"/>
      <family val="2"/>
    </font>
    <font>
      <sz val="8"/>
      <color theme="0"/>
      <name val="Arial"/>
      <family val="2"/>
    </font>
    <font>
      <sz val="10.5"/>
      <name val="Arial"/>
      <family val="2"/>
    </font>
    <font>
      <sz val="8"/>
      <name val="Arial Narrow"/>
      <family val="2"/>
    </font>
    <font>
      <b/>
      <sz val="9"/>
      <color theme="0"/>
      <name val="Arial"/>
      <family val="2"/>
    </font>
    <font>
      <b/>
      <sz val="8"/>
      <color theme="5"/>
      <name val="Arial"/>
      <family val="2"/>
    </font>
    <font>
      <b/>
      <sz val="8"/>
      <color theme="6" tint="-0.249977111117893"/>
      <name val="Arial"/>
      <family val="2"/>
    </font>
    <font>
      <b/>
      <sz val="8"/>
      <color theme="4" tint="-0.249977111117893"/>
      <name val="Arial"/>
      <family val="2"/>
    </font>
    <font>
      <b/>
      <sz val="29"/>
      <color theme="5" tint="-0.249977111117893"/>
      <name val="Arial Rounded MT Bold"/>
      <family val="2"/>
    </font>
    <font>
      <sz val="8"/>
      <color theme="4" tint="-0.249977111117893"/>
      <name val="Arial"/>
      <family val="2"/>
    </font>
    <font>
      <sz val="8"/>
      <color theme="0"/>
      <name val="Arial Rounded MT Bold"/>
      <family val="2"/>
    </font>
    <font>
      <b/>
      <sz val="8"/>
      <color theme="2" tint="-0.749992370372631"/>
      <name val="Arial"/>
      <family val="2"/>
    </font>
    <font>
      <sz val="8"/>
      <color theme="5"/>
      <name val="Arial"/>
      <family val="2"/>
    </font>
    <font>
      <sz val="8"/>
      <color theme="6" tint="-0.249977111117893"/>
      <name val="Arial"/>
      <family val="2"/>
    </font>
    <font>
      <sz val="8"/>
      <color theme="2" tint="-0.749992370372631"/>
      <name val="Arial"/>
      <family val="2"/>
    </font>
    <font>
      <b/>
      <sz val="8"/>
      <color indexed="8"/>
      <name val="Arial"/>
      <family val="2"/>
    </font>
    <font>
      <i/>
      <sz val="7.5"/>
      <name val="Arial"/>
      <family val="2"/>
    </font>
    <font>
      <sz val="12"/>
      <name val="Arial"/>
      <family val="2"/>
    </font>
    <font>
      <sz val="8"/>
      <color rgb="FF7030A0"/>
      <name val="Arial"/>
      <family val="2"/>
    </font>
    <font>
      <b/>
      <sz val="8"/>
      <color rgb="FF7030A0"/>
      <name val="Arial"/>
      <family val="2"/>
    </font>
    <font>
      <b/>
      <sz val="9"/>
      <color rgb="FF7030A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030A0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0" tint="-0.499984740745262"/>
      </bottom>
      <diagonal/>
    </border>
    <border>
      <left style="medium">
        <color auto="1"/>
      </left>
      <right/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/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hair">
        <color theme="0" tint="-0.499984740745262"/>
      </top>
      <bottom/>
      <diagonal/>
    </border>
    <border>
      <left style="medium">
        <color indexed="64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 style="medium">
        <color auto="1"/>
      </left>
      <right style="medium">
        <color auto="1"/>
      </right>
      <top style="hair">
        <color theme="0" tint="-0.499984740745262"/>
      </top>
      <bottom style="medium">
        <color auto="1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auto="1"/>
      </right>
      <top style="hair">
        <color theme="0" tint="-0.499984740745262"/>
      </top>
      <bottom/>
      <diagonal/>
    </border>
    <border>
      <left style="thin">
        <color indexed="64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medium">
        <color indexed="64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auto="1"/>
      </right>
      <top style="medium">
        <color indexed="64"/>
      </top>
      <bottom style="hair">
        <color theme="0" tint="-0.499984740745262"/>
      </bottom>
      <diagonal/>
    </border>
    <border>
      <left/>
      <right/>
      <top/>
      <bottom style="thick">
        <color indexed="64"/>
      </bottom>
      <diagonal/>
    </border>
    <border>
      <left style="hair">
        <color theme="0" tint="-0.499984740745262"/>
      </left>
      <right style="thick">
        <color indexed="64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ck">
        <color indexed="64"/>
      </right>
      <top style="medium">
        <color indexed="64"/>
      </top>
      <bottom style="hair">
        <color theme="0" tint="-0.499984740745262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/>
      <right/>
      <top style="medium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double">
        <color indexed="64"/>
      </top>
      <bottom/>
      <diagonal/>
    </border>
    <border>
      <left/>
      <right style="hair">
        <color theme="0" tint="-0.499984740745262"/>
      </right>
      <top/>
      <bottom style="double">
        <color indexed="64"/>
      </bottom>
      <diagonal/>
    </border>
    <border>
      <left/>
      <right style="hair">
        <color theme="0" tint="-0.49998474074526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hair">
        <color theme="0" tint="-0.499984740745262"/>
      </top>
      <bottom/>
      <diagonal/>
    </border>
    <border diagonalUp="1" diagonalDown="1"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 style="dotted">
        <color theme="0" tint="-0.499984740745262"/>
      </diagonal>
    </border>
    <border diagonalUp="1" diagonalDown="1">
      <left style="hair">
        <color theme="0" tint="-0.499984740745262"/>
      </left>
      <right/>
      <top style="hair">
        <color theme="0" tint="-0.499984740745262"/>
      </top>
      <bottom style="medium">
        <color indexed="64"/>
      </bottom>
      <diagonal style="dotted">
        <color theme="0" tint="-0.499984740745262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ck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hair">
        <color theme="0" tint="-0.24994659260841701"/>
      </diagonal>
    </border>
    <border diagonalUp="1" diagonalDown="1">
      <left/>
      <right/>
      <top style="hair">
        <color theme="0" tint="-0.499984740745262"/>
      </top>
      <bottom style="hair">
        <color theme="0" tint="-0.499984740745262"/>
      </bottom>
      <diagonal style="hair">
        <color theme="0" tint="-0.24994659260841701"/>
      </diagonal>
    </border>
    <border diagonalUp="1" diagonalDown="1"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hair">
        <color theme="0" tint="-0.24994659260841701"/>
      </diagonal>
    </border>
    <border>
      <left style="thin">
        <color indexed="64"/>
      </left>
      <right style="medium">
        <color auto="1"/>
      </right>
      <top style="medium">
        <color indexed="64"/>
      </top>
      <bottom style="hair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hair">
        <color theme="0" tint="-0.499984740745262"/>
      </left>
      <right/>
      <top style="medium">
        <color auto="1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auto="1"/>
      </top>
      <bottom/>
      <diagonal/>
    </border>
    <border>
      <left style="thick">
        <color indexed="64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thick">
        <color indexed="64"/>
      </left>
      <right style="hair">
        <color theme="0" tint="-0.499984740745262"/>
      </right>
      <top style="hair">
        <color theme="0" tint="-0.499984740745262"/>
      </top>
      <bottom/>
      <diagonal/>
    </border>
    <border diagonalUp="1" diagonalDown="1"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 style="hair">
        <color theme="0" tint="-0.24994659260841701"/>
      </diagonal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theme="0" tint="-0.499984740745262"/>
      </right>
      <top style="hair">
        <color theme="0" tint="-0.24994659260841701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medium">
        <color indexed="64"/>
      </top>
      <bottom/>
      <diagonal/>
    </border>
    <border>
      <left style="hair">
        <color theme="0" tint="-0.499984740745262"/>
      </left>
      <right style="medium">
        <color auto="1"/>
      </right>
      <top style="hair">
        <color theme="0" tint="-0.499984740745262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" fillId="0" borderId="0"/>
  </cellStyleXfs>
  <cellXfs count="37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Alignment="1">
      <alignment horizontal="center"/>
    </xf>
    <xf numFmtId="14" fontId="0" fillId="0" borderId="0" xfId="0" applyNumberFormat="1" applyBorder="1"/>
    <xf numFmtId="0" fontId="0" fillId="0" borderId="5" xfId="0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0" xfId="0" applyFill="1"/>
    <xf numFmtId="0" fontId="1" fillId="3" borderId="0" xfId="0" applyFont="1" applyFill="1" applyBorder="1"/>
    <xf numFmtId="0" fontId="2" fillId="0" borderId="0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2" fontId="6" fillId="0" borderId="0" xfId="0" applyNumberFormat="1" applyFont="1" applyFill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0" fillId="0" borderId="19" xfId="0" applyBorder="1"/>
    <xf numFmtId="0" fontId="1" fillId="0" borderId="20" xfId="0" applyFont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2" xfId="0" applyNumberFormat="1" applyBorder="1" applyProtection="1">
      <protection locked="0"/>
    </xf>
    <xf numFmtId="164" fontId="0" fillId="0" borderId="24" xfId="0" applyNumberFormat="1" applyBorder="1" applyProtection="1">
      <protection locked="0"/>
    </xf>
    <xf numFmtId="0" fontId="0" fillId="0" borderId="25" xfId="0" applyBorder="1" applyProtection="1">
      <protection locked="0"/>
    </xf>
    <xf numFmtId="0" fontId="4" fillId="0" borderId="2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3" xfId="0" applyNumberFormat="1" applyFont="1" applyFill="1" applyBorder="1" applyProtection="1">
      <protection locked="0"/>
    </xf>
    <xf numFmtId="0" fontId="1" fillId="0" borderId="26" xfId="0" applyNumberFormat="1" applyFont="1" applyFill="1" applyBorder="1" applyProtection="1">
      <protection locked="0"/>
    </xf>
    <xf numFmtId="39" fontId="0" fillId="0" borderId="22" xfId="1" applyNumberFormat="1" applyFont="1" applyBorder="1" applyProtection="1"/>
    <xf numFmtId="39" fontId="0" fillId="0" borderId="24" xfId="1" applyNumberFormat="1" applyFont="1" applyBorder="1" applyProtection="1"/>
    <xf numFmtId="0" fontId="0" fillId="0" borderId="16" xfId="0" applyBorder="1" applyProtection="1">
      <protection locked="0"/>
    </xf>
    <xf numFmtId="0" fontId="5" fillId="2" borderId="3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4" fillId="0" borderId="20" xfId="0" applyFont="1" applyBorder="1" applyAlignment="1" applyProtection="1">
      <alignment horizontal="center" textRotation="90"/>
    </xf>
    <xf numFmtId="0" fontId="4" fillId="2" borderId="3" xfId="0" applyFont="1" applyFill="1" applyBorder="1" applyAlignment="1" applyProtection="1">
      <alignment horizontal="left" textRotation="90"/>
    </xf>
    <xf numFmtId="0" fontId="1" fillId="3" borderId="0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18" fillId="0" borderId="0" xfId="0" applyFont="1" applyAlignment="1">
      <alignment horizontal="left" vertical="top"/>
    </xf>
    <xf numFmtId="0" fontId="10" fillId="0" borderId="0" xfId="0" applyFont="1" applyBorder="1" applyAlignment="1" applyProtection="1">
      <alignment horizontal="left"/>
    </xf>
    <xf numFmtId="14" fontId="19" fillId="0" borderId="0" xfId="1" applyNumberFormat="1" applyFont="1" applyBorder="1" applyAlignment="1">
      <alignment vertical="center"/>
    </xf>
    <xf numFmtId="2" fontId="10" fillId="0" borderId="0" xfId="0" applyNumberFormat="1" applyFont="1" applyFill="1" applyBorder="1" applyAlignment="1" applyProtection="1">
      <protection locked="0"/>
    </xf>
    <xf numFmtId="2" fontId="11" fillId="0" borderId="0" xfId="0" applyNumberFormat="1" applyFont="1" applyFill="1" applyBorder="1" applyAlignment="1" applyProtection="1">
      <protection locked="0"/>
    </xf>
    <xf numFmtId="2" fontId="16" fillId="0" borderId="0" xfId="0" applyNumberFormat="1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horizontal="left" textRotation="90"/>
    </xf>
    <xf numFmtId="167" fontId="4" fillId="0" borderId="0" xfId="0" applyNumberFormat="1" applyFont="1" applyFill="1" applyBorder="1" applyAlignment="1">
      <alignment horizontal="center" textRotation="90"/>
    </xf>
    <xf numFmtId="0" fontId="2" fillId="0" borderId="0" xfId="0" applyFont="1" applyBorder="1" applyAlignment="1" applyProtection="1">
      <alignment horizontal="center"/>
    </xf>
    <xf numFmtId="169" fontId="2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9" fontId="2" fillId="3" borderId="0" xfId="0" applyNumberFormat="1" applyFont="1" applyFill="1" applyBorder="1" applyAlignment="1" applyProtection="1">
      <alignment horizontal="center" vertical="center"/>
    </xf>
    <xf numFmtId="169" fontId="2" fillId="0" borderId="49" xfId="0" applyNumberFormat="1" applyFont="1" applyBorder="1" applyAlignment="1" applyProtection="1">
      <alignment horizontal="center" vertical="center"/>
    </xf>
    <xf numFmtId="0" fontId="5" fillId="2" borderId="52" xfId="0" applyFont="1" applyFill="1" applyBorder="1" applyAlignment="1">
      <alignment horizontal="center"/>
    </xf>
    <xf numFmtId="0" fontId="5" fillId="2" borderId="53" xfId="0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 textRotation="90"/>
    </xf>
    <xf numFmtId="0" fontId="3" fillId="0" borderId="0" xfId="0" applyFont="1" applyAlignment="1" applyProtection="1"/>
    <xf numFmtId="2" fontId="10" fillId="0" borderId="0" xfId="0" applyNumberFormat="1" applyFont="1" applyBorder="1" applyAlignment="1" applyProtection="1">
      <alignment horizontal="center"/>
      <protection locked="0"/>
    </xf>
    <xf numFmtId="2" fontId="11" fillId="0" borderId="0" xfId="0" applyNumberFormat="1" applyFont="1" applyBorder="1" applyAlignment="1" applyProtection="1">
      <alignment horizontal="center"/>
      <protection locked="0"/>
    </xf>
    <xf numFmtId="14" fontId="19" fillId="0" borderId="0" xfId="0" applyNumberFormat="1" applyFont="1" applyAlignment="1">
      <alignment horizontal="center"/>
    </xf>
    <xf numFmtId="0" fontId="20" fillId="0" borderId="0" xfId="0" applyFont="1" applyBorder="1" applyAlignment="1"/>
    <xf numFmtId="166" fontId="1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Protection="1"/>
    <xf numFmtId="0" fontId="0" fillId="0" borderId="0" xfId="0" applyBorder="1"/>
    <xf numFmtId="0" fontId="3" fillId="0" borderId="0" xfId="0" applyFont="1" applyFill="1" applyBorder="1" applyAlignment="1">
      <alignment horizontal="right" vertical="center" textRotation="90" wrapText="1"/>
    </xf>
    <xf numFmtId="2" fontId="21" fillId="0" borderId="0" xfId="0" applyNumberFormat="1" applyFont="1" applyFill="1" applyBorder="1" applyAlignment="1" applyProtection="1"/>
    <xf numFmtId="2" fontId="21" fillId="0" borderId="0" xfId="0" applyNumberFormat="1" applyFont="1" applyFill="1" applyBorder="1" applyAlignment="1" applyProtection="1">
      <alignment horizontal="right"/>
    </xf>
    <xf numFmtId="168" fontId="2" fillId="0" borderId="0" xfId="0" applyNumberFormat="1" applyFont="1" applyFill="1" applyBorder="1" applyAlignment="1" applyProtection="1">
      <alignment horizontal="center"/>
      <protection locked="0"/>
    </xf>
    <xf numFmtId="0" fontId="23" fillId="0" borderId="12" xfId="0" applyFont="1" applyBorder="1" applyAlignment="1" applyProtection="1">
      <alignment horizontal="center"/>
    </xf>
    <xf numFmtId="2" fontId="25" fillId="0" borderId="33" xfId="0" applyNumberFormat="1" applyFont="1" applyBorder="1" applyAlignment="1" applyProtection="1">
      <alignment horizontal="center"/>
    </xf>
    <xf numFmtId="2" fontId="23" fillId="0" borderId="48" xfId="0" applyNumberFormat="1" applyFont="1" applyFill="1" applyBorder="1" applyAlignment="1" applyProtection="1">
      <alignment horizontal="center"/>
    </xf>
    <xf numFmtId="2" fontId="25" fillId="0" borderId="37" xfId="0" applyNumberFormat="1" applyFont="1" applyFill="1" applyBorder="1" applyAlignment="1" applyProtection="1">
      <alignment horizontal="center"/>
    </xf>
    <xf numFmtId="2" fontId="25" fillId="0" borderId="50" xfId="0" applyNumberFormat="1" applyFont="1" applyFill="1" applyBorder="1" applyAlignment="1" applyProtection="1">
      <alignment horizontal="center"/>
    </xf>
    <xf numFmtId="2" fontId="25" fillId="0" borderId="42" xfId="0" applyNumberFormat="1" applyFont="1" applyFill="1" applyBorder="1" applyAlignment="1" applyProtection="1">
      <alignment horizontal="center"/>
    </xf>
    <xf numFmtId="2" fontId="25" fillId="0" borderId="43" xfId="0" applyNumberFormat="1" applyFont="1" applyFill="1" applyBorder="1" applyAlignment="1" applyProtection="1">
      <alignment horizontal="center"/>
    </xf>
    <xf numFmtId="2" fontId="25" fillId="0" borderId="38" xfId="0" applyNumberFormat="1" applyFont="1" applyBorder="1" applyAlignment="1" applyProtection="1">
      <alignment horizontal="center"/>
    </xf>
    <xf numFmtId="2" fontId="24" fillId="0" borderId="50" xfId="0" applyNumberFormat="1" applyFont="1" applyFill="1" applyBorder="1" applyAlignment="1" applyProtection="1">
      <alignment horizontal="center"/>
    </xf>
    <xf numFmtId="2" fontId="24" fillId="0" borderId="38" xfId="0" applyNumberFormat="1" applyFont="1" applyBorder="1" applyAlignment="1" applyProtection="1">
      <alignment horizontal="center"/>
    </xf>
    <xf numFmtId="2" fontId="23" fillId="0" borderId="47" xfId="0" applyNumberFormat="1" applyFont="1" applyFill="1" applyBorder="1" applyAlignment="1" applyProtection="1">
      <alignment horizontal="center"/>
    </xf>
    <xf numFmtId="2" fontId="23" fillId="0" borderId="51" xfId="0" applyNumberFormat="1" applyFont="1" applyFill="1" applyBorder="1" applyAlignment="1" applyProtection="1">
      <alignment horizontal="center"/>
    </xf>
    <xf numFmtId="2" fontId="23" fillId="0" borderId="60" xfId="0" applyNumberFormat="1" applyFont="1" applyFill="1" applyBorder="1" applyAlignment="1" applyProtection="1">
      <alignment horizontal="center"/>
    </xf>
    <xf numFmtId="0" fontId="23" fillId="0" borderId="30" xfId="0" applyFont="1" applyBorder="1" applyAlignment="1" applyProtection="1">
      <alignment horizontal="center"/>
    </xf>
    <xf numFmtId="2" fontId="21" fillId="8" borderId="0" xfId="0" applyNumberFormat="1" applyFont="1" applyFill="1" applyBorder="1" applyAlignment="1" applyProtection="1">
      <alignment horizontal="right"/>
    </xf>
    <xf numFmtId="2" fontId="21" fillId="8" borderId="2" xfId="0" applyNumberFormat="1" applyFont="1" applyFill="1" applyBorder="1" applyAlignment="1" applyProtection="1">
      <alignment horizontal="right"/>
    </xf>
    <xf numFmtId="0" fontId="27" fillId="0" borderId="0" xfId="0" applyFont="1" applyBorder="1" applyAlignment="1" applyProtection="1">
      <alignment horizontal="center"/>
    </xf>
    <xf numFmtId="0" fontId="20" fillId="0" borderId="0" xfId="0" applyFont="1" applyBorder="1" applyAlignment="1"/>
    <xf numFmtId="0" fontId="21" fillId="8" borderId="4" xfId="0" applyFont="1" applyFill="1" applyBorder="1" applyAlignment="1" applyProtection="1">
      <alignment horizontal="left"/>
    </xf>
    <xf numFmtId="2" fontId="21" fillId="8" borderId="0" xfId="0" applyNumberFormat="1" applyFont="1" applyFill="1" applyBorder="1" applyAlignment="1" applyProtection="1">
      <alignment horizontal="left"/>
    </xf>
    <xf numFmtId="2" fontId="11" fillId="8" borderId="0" xfId="0" applyNumberFormat="1" applyFont="1" applyFill="1" applyBorder="1" applyAlignment="1" applyProtection="1">
      <protection locked="0"/>
    </xf>
    <xf numFmtId="0" fontId="2" fillId="8" borderId="0" xfId="0" applyFont="1" applyFill="1" applyBorder="1"/>
    <xf numFmtId="0" fontId="2" fillId="8" borderId="0" xfId="0" applyFont="1" applyFill="1" applyBorder="1" applyAlignment="1">
      <alignment horizontal="center" vertical="top"/>
    </xf>
    <xf numFmtId="2" fontId="16" fillId="8" borderId="0" xfId="0" applyNumberFormat="1" applyFont="1" applyFill="1" applyBorder="1" applyAlignment="1" applyProtection="1">
      <protection locked="0"/>
    </xf>
    <xf numFmtId="0" fontId="21" fillId="8" borderId="17" xfId="0" applyFont="1" applyFill="1" applyBorder="1" applyAlignment="1" applyProtection="1"/>
    <xf numFmtId="0" fontId="1" fillId="8" borderId="4" xfId="0" applyFont="1" applyFill="1" applyBorder="1"/>
    <xf numFmtId="2" fontId="21" fillId="8" borderId="4" xfId="0" applyNumberFormat="1" applyFont="1" applyFill="1" applyBorder="1" applyAlignment="1" applyProtection="1">
      <alignment horizontal="right"/>
    </xf>
    <xf numFmtId="2" fontId="10" fillId="8" borderId="4" xfId="0" applyNumberFormat="1" applyFont="1" applyFill="1" applyBorder="1" applyAlignment="1" applyProtection="1">
      <protection locked="0"/>
    </xf>
    <xf numFmtId="0" fontId="0" fillId="8" borderId="4" xfId="0" applyFill="1" applyBorder="1"/>
    <xf numFmtId="0" fontId="1" fillId="8" borderId="4" xfId="0" applyFont="1" applyFill="1" applyBorder="1" applyAlignment="1">
      <alignment vertical="center"/>
    </xf>
    <xf numFmtId="0" fontId="1" fillId="8" borderId="18" xfId="0" applyFont="1" applyFill="1" applyBorder="1" applyAlignment="1">
      <alignment vertical="center"/>
    </xf>
    <xf numFmtId="2" fontId="21" fillId="8" borderId="19" xfId="0" applyNumberFormat="1" applyFont="1" applyFill="1" applyBorder="1" applyAlignment="1" applyProtection="1"/>
    <xf numFmtId="0" fontId="2" fillId="8" borderId="0" xfId="0" applyFont="1" applyFill="1" applyBorder="1" applyAlignment="1">
      <alignment horizontal="center"/>
    </xf>
    <xf numFmtId="0" fontId="0" fillId="8" borderId="0" xfId="0" applyFill="1" applyBorder="1"/>
    <xf numFmtId="0" fontId="2" fillId="8" borderId="20" xfId="0" applyFont="1" applyFill="1" applyBorder="1" applyAlignment="1">
      <alignment horizontal="center" vertical="top"/>
    </xf>
    <xf numFmtId="2" fontId="21" fillId="8" borderId="61" xfId="0" applyNumberFormat="1" applyFont="1" applyFill="1" applyBorder="1" applyAlignment="1" applyProtection="1"/>
    <xf numFmtId="0" fontId="2" fillId="8" borderId="2" xfId="0" applyFont="1" applyFill="1" applyBorder="1" applyAlignment="1">
      <alignment horizontal="center"/>
    </xf>
    <xf numFmtId="2" fontId="16" fillId="8" borderId="2" xfId="0" applyNumberFormat="1" applyFont="1" applyFill="1" applyBorder="1" applyAlignment="1" applyProtection="1">
      <protection locked="0"/>
    </xf>
    <xf numFmtId="0" fontId="0" fillId="8" borderId="2" xfId="0" applyFill="1" applyBorder="1"/>
    <xf numFmtId="0" fontId="2" fillId="8" borderId="2" xfId="0" applyFont="1" applyFill="1" applyBorder="1" applyAlignment="1">
      <alignment horizontal="center" vertical="top"/>
    </xf>
    <xf numFmtId="0" fontId="2" fillId="8" borderId="59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center" textRotation="90" wrapText="1"/>
    </xf>
    <xf numFmtId="0" fontId="2" fillId="0" borderId="0" xfId="0" applyFont="1" applyFill="1" applyBorder="1" applyAlignment="1">
      <alignment horizontal="center"/>
    </xf>
    <xf numFmtId="168" fontId="2" fillId="0" borderId="0" xfId="0" applyNumberFormat="1" applyFont="1" applyFill="1" applyBorder="1" applyAlignment="1" applyProtection="1">
      <protection locked="0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center" textRotation="90" wrapText="1"/>
    </xf>
    <xf numFmtId="0" fontId="1" fillId="9" borderId="4" xfId="0" applyFont="1" applyFill="1" applyBorder="1" applyAlignment="1">
      <alignment vertical="center"/>
    </xf>
    <xf numFmtId="0" fontId="2" fillId="9" borderId="0" xfId="0" applyFont="1" applyFill="1" applyBorder="1"/>
    <xf numFmtId="0" fontId="2" fillId="9" borderId="0" xfId="0" applyFont="1" applyFill="1" applyBorder="1" applyAlignment="1">
      <alignment horizontal="center" vertical="top"/>
    </xf>
    <xf numFmtId="0" fontId="2" fillId="9" borderId="2" xfId="0" applyFont="1" applyFill="1" applyBorder="1" applyAlignment="1">
      <alignment horizontal="center" vertical="top"/>
    </xf>
    <xf numFmtId="2" fontId="25" fillId="0" borderId="40" xfId="0" applyNumberFormat="1" applyFont="1" applyFill="1" applyBorder="1" applyAlignment="1" applyProtection="1">
      <alignment horizontal="center"/>
    </xf>
    <xf numFmtId="2" fontId="23" fillId="0" borderId="55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textRotation="90"/>
    </xf>
    <xf numFmtId="0" fontId="15" fillId="0" borderId="0" xfId="0" applyFont="1" applyAlignment="1" applyProtection="1">
      <protection locked="0"/>
    </xf>
    <xf numFmtId="0" fontId="0" fillId="0" borderId="67" xfId="0" applyBorder="1" applyAlignment="1">
      <alignment horizontal="center"/>
    </xf>
    <xf numFmtId="39" fontId="0" fillId="0" borderId="27" xfId="1" applyNumberFormat="1" applyFont="1" applyBorder="1" applyProtection="1"/>
    <xf numFmtId="39" fontId="0" fillId="0" borderId="68" xfId="1" applyNumberFormat="1" applyFont="1" applyBorder="1" applyProtection="1"/>
    <xf numFmtId="2" fontId="27" fillId="0" borderId="35" xfId="0" applyNumberFormat="1" applyFont="1" applyFill="1" applyBorder="1" applyAlignment="1" applyProtection="1">
      <alignment horizontal="center"/>
      <protection locked="0"/>
    </xf>
    <xf numFmtId="0" fontId="21" fillId="8" borderId="2" xfId="0" applyFont="1" applyFill="1" applyBorder="1" applyAlignment="1">
      <alignment horizontal="left"/>
    </xf>
    <xf numFmtId="14" fontId="28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textRotation="90"/>
    </xf>
    <xf numFmtId="2" fontId="2" fillId="0" borderId="0" xfId="0" applyNumberFormat="1" applyFont="1" applyAlignment="1">
      <alignment horizontal="center"/>
    </xf>
    <xf numFmtId="2" fontId="21" fillId="8" borderId="73" xfId="0" applyNumberFormat="1" applyFont="1" applyFill="1" applyBorder="1" applyAlignment="1" applyProtection="1"/>
    <xf numFmtId="2" fontId="21" fillId="8" borderId="69" xfId="0" applyNumberFormat="1" applyFont="1" applyFill="1" applyBorder="1" applyAlignment="1" applyProtection="1">
      <alignment horizontal="right"/>
    </xf>
    <xf numFmtId="0" fontId="14" fillId="0" borderId="0" xfId="0" applyFont="1" applyBorder="1" applyAlignment="1" applyProtection="1">
      <alignment vertical="top"/>
    </xf>
    <xf numFmtId="0" fontId="1" fillId="0" borderId="0" xfId="0" applyFont="1" applyAlignment="1">
      <alignment horizontal="center"/>
    </xf>
    <xf numFmtId="166" fontId="1" fillId="0" borderId="0" xfId="0" applyNumberFormat="1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/>
    </xf>
    <xf numFmtId="0" fontId="0" fillId="0" borderId="0" xfId="0" applyProtection="1"/>
    <xf numFmtId="0" fontId="1" fillId="0" borderId="0" xfId="0" applyFont="1" applyProtection="1"/>
    <xf numFmtId="0" fontId="1" fillId="8" borderId="4" xfId="0" applyFont="1" applyFill="1" applyBorder="1" applyProtection="1"/>
    <xf numFmtId="0" fontId="2" fillId="8" borderId="4" xfId="0" applyFont="1" applyFill="1" applyBorder="1" applyAlignment="1" applyProtection="1">
      <alignment horizontal="left"/>
    </xf>
    <xf numFmtId="0" fontId="1" fillId="8" borderId="4" xfId="0" applyFont="1" applyFill="1" applyBorder="1" applyAlignment="1" applyProtection="1"/>
    <xf numFmtId="0" fontId="2" fillId="8" borderId="18" xfId="0" applyFont="1" applyFill="1" applyBorder="1" applyAlignment="1" applyProtection="1"/>
    <xf numFmtId="0" fontId="2" fillId="8" borderId="0" xfId="0" applyFont="1" applyFill="1" applyBorder="1" applyAlignment="1" applyProtection="1">
      <alignment horizontal="center"/>
    </xf>
    <xf numFmtId="0" fontId="2" fillId="8" borderId="0" xfId="0" applyFont="1" applyFill="1" applyBorder="1" applyAlignment="1" applyProtection="1">
      <alignment horizontal="left"/>
    </xf>
    <xf numFmtId="0" fontId="2" fillId="8" borderId="20" xfId="0" applyFont="1" applyFill="1" applyBorder="1" applyAlignment="1" applyProtection="1"/>
    <xf numFmtId="0" fontId="2" fillId="8" borderId="21" xfId="0" applyFont="1" applyFill="1" applyBorder="1" applyAlignment="1" applyProtection="1">
      <alignment horizontal="left"/>
    </xf>
    <xf numFmtId="0" fontId="2" fillId="8" borderId="69" xfId="0" applyFont="1" applyFill="1" applyBorder="1" applyAlignment="1" applyProtection="1">
      <alignment horizontal="center"/>
    </xf>
    <xf numFmtId="168" fontId="2" fillId="8" borderId="74" xfId="0" applyNumberFormat="1" applyFont="1" applyFill="1" applyBorder="1" applyAlignment="1" applyProtection="1">
      <alignment horizontal="center"/>
    </xf>
    <xf numFmtId="0" fontId="2" fillId="8" borderId="2" xfId="0" applyFont="1" applyFill="1" applyBorder="1" applyAlignment="1" applyProtection="1">
      <alignment horizontal="center"/>
    </xf>
    <xf numFmtId="2" fontId="25" fillId="0" borderId="33" xfId="0" applyNumberFormat="1" applyFont="1" applyFill="1" applyBorder="1" applyAlignment="1" applyProtection="1">
      <alignment horizontal="center"/>
    </xf>
    <xf numFmtId="2" fontId="24" fillId="0" borderId="33" xfId="0" applyNumberFormat="1" applyFont="1" applyBorder="1" applyAlignment="1" applyProtection="1">
      <alignment horizontal="center"/>
    </xf>
    <xf numFmtId="2" fontId="29" fillId="0" borderId="10" xfId="0" applyNumberFormat="1" applyFont="1" applyBorder="1" applyAlignment="1" applyProtection="1">
      <alignment horizontal="center"/>
    </xf>
    <xf numFmtId="2" fontId="29" fillId="0" borderId="41" xfId="0" applyNumberFormat="1" applyFont="1" applyBorder="1" applyAlignment="1" applyProtection="1">
      <alignment horizontal="center"/>
    </xf>
    <xf numFmtId="169" fontId="30" fillId="0" borderId="0" xfId="0" applyNumberFormat="1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/>
    </xf>
    <xf numFmtId="169" fontId="27" fillId="0" borderId="0" xfId="0" applyNumberFormat="1" applyFont="1" applyBorder="1" applyAlignment="1" applyProtection="1">
      <alignment horizontal="center" vertical="center"/>
    </xf>
    <xf numFmtId="169" fontId="31" fillId="0" borderId="0" xfId="0" applyNumberFormat="1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/>
    </xf>
    <xf numFmtId="2" fontId="24" fillId="0" borderId="75" xfId="0" applyNumberFormat="1" applyFont="1" applyFill="1" applyBorder="1" applyAlignment="1" applyProtection="1">
      <alignment horizontal="center"/>
    </xf>
    <xf numFmtId="2" fontId="24" fillId="0" borderId="76" xfId="0" applyNumberFormat="1" applyFont="1" applyFill="1" applyBorder="1" applyAlignment="1" applyProtection="1">
      <alignment horizontal="center"/>
    </xf>
    <xf numFmtId="2" fontId="24" fillId="0" borderId="77" xfId="0" applyNumberFormat="1" applyFont="1" applyFill="1" applyBorder="1" applyAlignment="1" applyProtection="1">
      <alignment horizontal="center"/>
    </xf>
    <xf numFmtId="2" fontId="31" fillId="0" borderId="35" xfId="0" applyNumberFormat="1" applyFont="1" applyFill="1" applyBorder="1" applyAlignment="1" applyProtection="1">
      <alignment horizontal="center"/>
      <protection locked="0"/>
    </xf>
    <xf numFmtId="2" fontId="24" fillId="0" borderId="40" xfId="0" applyNumberFormat="1" applyFont="1" applyFill="1" applyBorder="1" applyAlignment="1" applyProtection="1">
      <alignment horizontal="center"/>
    </xf>
    <xf numFmtId="169" fontId="32" fillId="0" borderId="0" xfId="0" applyNumberFormat="1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/>
    </xf>
    <xf numFmtId="2" fontId="29" fillId="0" borderId="66" xfId="0" applyNumberFormat="1" applyFont="1" applyFill="1" applyBorder="1" applyAlignment="1" applyProtection="1">
      <alignment horizontal="center"/>
    </xf>
    <xf numFmtId="2" fontId="29" fillId="0" borderId="65" xfId="0" applyNumberFormat="1" applyFont="1" applyFill="1" applyBorder="1" applyAlignment="1" applyProtection="1">
      <alignment horizontal="center"/>
    </xf>
    <xf numFmtId="2" fontId="29" fillId="0" borderId="75" xfId="0" applyNumberFormat="1" applyFont="1" applyFill="1" applyBorder="1" applyAlignment="1" applyProtection="1">
      <alignment horizontal="center"/>
    </xf>
    <xf numFmtId="2" fontId="29" fillId="0" borderId="76" xfId="0" applyNumberFormat="1" applyFont="1" applyFill="1" applyBorder="1" applyAlignment="1" applyProtection="1">
      <alignment horizontal="center"/>
    </xf>
    <xf numFmtId="2" fontId="29" fillId="0" borderId="77" xfId="0" applyNumberFormat="1" applyFont="1" applyFill="1" applyBorder="1" applyAlignment="1" applyProtection="1">
      <alignment horizontal="center"/>
    </xf>
    <xf numFmtId="169" fontId="19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4" fillId="0" borderId="0" xfId="0" applyFont="1" applyBorder="1" applyAlignment="1">
      <alignment horizontal="center" textRotation="90"/>
    </xf>
    <xf numFmtId="0" fontId="4" fillId="0" borderId="79" xfId="0" applyFont="1" applyBorder="1" applyAlignment="1">
      <alignment horizontal="center" textRotation="90"/>
    </xf>
    <xf numFmtId="0" fontId="4" fillId="0" borderId="0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5" fillId="0" borderId="19" xfId="0" applyFont="1" applyBorder="1" applyAlignment="1" applyProtection="1">
      <alignment horizontal="center" textRotation="90"/>
    </xf>
    <xf numFmtId="0" fontId="4" fillId="0" borderId="0" xfId="0" applyFont="1" applyBorder="1" applyAlignment="1" applyProtection="1">
      <alignment horizontal="center" textRotation="90"/>
    </xf>
    <xf numFmtId="0" fontId="5" fillId="0" borderId="80" xfId="0" applyFont="1" applyBorder="1" applyAlignment="1" applyProtection="1">
      <alignment horizontal="center" textRotation="90"/>
    </xf>
    <xf numFmtId="0" fontId="4" fillId="0" borderId="79" xfId="0" applyFont="1" applyBorder="1" applyAlignment="1" applyProtection="1">
      <alignment horizontal="center" textRotation="90"/>
    </xf>
    <xf numFmtId="169" fontId="2" fillId="0" borderId="4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/>
    </xf>
    <xf numFmtId="0" fontId="23" fillId="0" borderId="81" xfId="0" applyFont="1" applyBorder="1" applyAlignment="1" applyProtection="1">
      <alignment horizontal="center"/>
    </xf>
    <xf numFmtId="169" fontId="30" fillId="0" borderId="4" xfId="0" applyNumberFormat="1" applyFont="1" applyBorder="1" applyAlignment="1" applyProtection="1">
      <alignment horizontal="center" vertical="center"/>
    </xf>
    <xf numFmtId="0" fontId="30" fillId="0" borderId="4" xfId="0" applyFont="1" applyBorder="1" applyAlignment="1" applyProtection="1">
      <alignment horizontal="center"/>
    </xf>
    <xf numFmtId="169" fontId="32" fillId="0" borderId="4" xfId="0" applyNumberFormat="1" applyFont="1" applyBorder="1" applyAlignment="1" applyProtection="1">
      <alignment horizontal="center" vertical="center"/>
    </xf>
    <xf numFmtId="0" fontId="31" fillId="0" borderId="20" xfId="0" applyFont="1" applyBorder="1" applyAlignment="1" applyProtection="1">
      <alignment horizontal="center"/>
    </xf>
    <xf numFmtId="0" fontId="30" fillId="0" borderId="20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2" fillId="0" borderId="0" xfId="0" applyNumberFormat="1" applyFont="1" applyAlignment="1">
      <alignment horizontal="center"/>
    </xf>
    <xf numFmtId="0" fontId="2" fillId="8" borderId="4" xfId="0" applyNumberFormat="1" applyFont="1" applyFill="1" applyBorder="1" applyAlignment="1">
      <alignment vertical="center"/>
    </xf>
    <xf numFmtId="0" fontId="2" fillId="8" borderId="0" xfId="0" applyNumberFormat="1" applyFont="1" applyFill="1" applyBorder="1" applyAlignment="1">
      <alignment horizontal="center" vertical="top"/>
    </xf>
    <xf numFmtId="0" fontId="2" fillId="8" borderId="2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textRotation="90"/>
    </xf>
    <xf numFmtId="0" fontId="33" fillId="2" borderId="3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23" fillId="0" borderId="81" xfId="0" applyNumberFormat="1" applyFont="1" applyFill="1" applyBorder="1" applyAlignment="1" applyProtection="1">
      <alignment horizontal="center"/>
    </xf>
    <xf numFmtId="2" fontId="24" fillId="0" borderId="33" xfId="0" applyNumberFormat="1" applyFont="1" applyFill="1" applyBorder="1" applyAlignment="1" applyProtection="1">
      <alignment horizontal="center"/>
    </xf>
    <xf numFmtId="2" fontId="24" fillId="0" borderId="85" xfId="0" applyNumberFormat="1" applyFont="1" applyFill="1" applyBorder="1" applyAlignment="1" applyProtection="1">
      <alignment horizontal="center"/>
    </xf>
    <xf numFmtId="2" fontId="29" fillId="0" borderId="85" xfId="0" applyNumberFormat="1" applyFont="1" applyFill="1" applyBorder="1" applyAlignment="1" applyProtection="1">
      <alignment horizontal="center"/>
    </xf>
    <xf numFmtId="0" fontId="4" fillId="0" borderId="80" xfId="0" applyFont="1" applyBorder="1" applyAlignment="1" applyProtection="1">
      <alignment horizontal="center" textRotation="90"/>
    </xf>
    <xf numFmtId="2" fontId="22" fillId="5" borderId="86" xfId="0" applyNumberFormat="1" applyFont="1" applyFill="1" applyBorder="1" applyAlignment="1" applyProtection="1">
      <alignment horizontal="center"/>
    </xf>
    <xf numFmtId="2" fontId="22" fillId="6" borderId="80" xfId="0" applyNumberFormat="1" applyFont="1" applyFill="1" applyBorder="1" applyAlignment="1" applyProtection="1">
      <alignment horizontal="center"/>
    </xf>
    <xf numFmtId="2" fontId="22" fillId="7" borderId="80" xfId="0" applyNumberFormat="1" applyFont="1" applyFill="1" applyBorder="1" applyAlignment="1" applyProtection="1">
      <alignment horizontal="center"/>
    </xf>
    <xf numFmtId="2" fontId="22" fillId="10" borderId="87" xfId="0" applyNumberFormat="1" applyFont="1" applyFill="1" applyBorder="1" applyAlignment="1" applyProtection="1">
      <alignment horizontal="center"/>
    </xf>
    <xf numFmtId="2" fontId="23" fillId="0" borderId="89" xfId="0" applyNumberFormat="1" applyFont="1" applyFill="1" applyBorder="1" applyAlignment="1" applyProtection="1">
      <alignment horizontal="center"/>
    </xf>
    <xf numFmtId="2" fontId="25" fillId="0" borderId="88" xfId="0" applyNumberFormat="1" applyFont="1" applyFill="1" applyBorder="1" applyAlignment="1" applyProtection="1">
      <alignment horizontal="center"/>
    </xf>
    <xf numFmtId="2" fontId="2" fillId="8" borderId="18" xfId="0" applyNumberFormat="1" applyFont="1" applyFill="1" applyBorder="1" applyAlignment="1" applyProtection="1">
      <alignment horizontal="left"/>
      <protection locked="0"/>
    </xf>
    <xf numFmtId="2" fontId="2" fillId="8" borderId="20" xfId="0" applyNumberFormat="1" applyFont="1" applyFill="1" applyBorder="1" applyAlignment="1" applyProtection="1">
      <alignment horizontal="left"/>
      <protection locked="0"/>
    </xf>
    <xf numFmtId="2" fontId="2" fillId="8" borderId="59" xfId="0" applyNumberFormat="1" applyFont="1" applyFill="1" applyBorder="1" applyAlignment="1" applyProtection="1">
      <alignment horizontal="left"/>
      <protection locked="0"/>
    </xf>
    <xf numFmtId="2" fontId="2" fillId="8" borderId="17" xfId="0" applyNumberFormat="1" applyFont="1" applyFill="1" applyBorder="1" applyAlignment="1" applyProtection="1">
      <alignment horizontal="right"/>
      <protection locked="0"/>
    </xf>
    <xf numFmtId="2" fontId="2" fillId="8" borderId="19" xfId="0" applyNumberFormat="1" applyFont="1" applyFill="1" applyBorder="1" applyAlignment="1" applyProtection="1">
      <alignment horizontal="right"/>
      <protection locked="0"/>
    </xf>
    <xf numFmtId="2" fontId="2" fillId="8" borderId="61" xfId="0" applyNumberFormat="1" applyFont="1" applyFill="1" applyBorder="1" applyAlignment="1">
      <alignment horizontal="right"/>
    </xf>
    <xf numFmtId="2" fontId="2" fillId="8" borderId="4" xfId="0" applyNumberFormat="1" applyFont="1" applyFill="1" applyBorder="1" applyAlignment="1" applyProtection="1">
      <alignment horizontal="center"/>
    </xf>
    <xf numFmtId="2" fontId="2" fillId="8" borderId="0" xfId="0" applyNumberFormat="1" applyFont="1" applyFill="1" applyBorder="1" applyAlignment="1" applyProtection="1">
      <alignment horizontal="center"/>
    </xf>
    <xf numFmtId="2" fontId="2" fillId="8" borderId="4" xfId="0" applyNumberFormat="1" applyFont="1" applyFill="1" applyBorder="1" applyAlignment="1" applyProtection="1">
      <alignment horizontal="right"/>
    </xf>
    <xf numFmtId="2" fontId="2" fillId="8" borderId="0" xfId="0" applyNumberFormat="1" applyFont="1" applyFill="1" applyBorder="1" applyAlignment="1" applyProtection="1">
      <alignment horizontal="right"/>
    </xf>
    <xf numFmtId="2" fontId="30" fillId="0" borderId="47" xfId="0" applyNumberFormat="1" applyFont="1" applyFill="1" applyBorder="1" applyAlignment="1" applyProtection="1">
      <alignment horizontal="center"/>
    </xf>
    <xf numFmtId="1" fontId="30" fillId="0" borderId="45" xfId="0" applyNumberFormat="1" applyFont="1" applyFill="1" applyBorder="1" applyAlignment="1" applyProtection="1">
      <alignment horizontal="center"/>
    </xf>
    <xf numFmtId="2" fontId="30" fillId="0" borderId="81" xfId="0" applyNumberFormat="1" applyFont="1" applyFill="1" applyBorder="1" applyAlignment="1" applyProtection="1">
      <alignment horizontal="center"/>
    </xf>
    <xf numFmtId="2" fontId="30" fillId="0" borderId="83" xfId="0" applyNumberFormat="1" applyFont="1" applyFill="1" applyBorder="1" applyAlignment="1" applyProtection="1">
      <alignment horizontal="center"/>
    </xf>
    <xf numFmtId="2" fontId="27" fillId="0" borderId="37" xfId="0" applyNumberFormat="1" applyFont="1" applyFill="1" applyBorder="1" applyAlignment="1" applyProtection="1">
      <alignment horizontal="center"/>
    </xf>
    <xf numFmtId="1" fontId="27" fillId="0" borderId="35" xfId="0" applyNumberFormat="1" applyFont="1" applyFill="1" applyBorder="1" applyAlignment="1" applyProtection="1">
      <alignment horizontal="center"/>
    </xf>
    <xf numFmtId="2" fontId="27" fillId="0" borderId="33" xfId="0" applyNumberFormat="1" applyFont="1" applyFill="1" applyBorder="1" applyAlignment="1" applyProtection="1">
      <alignment horizontal="center"/>
    </xf>
    <xf numFmtId="2" fontId="27" fillId="0" borderId="84" xfId="0" applyNumberFormat="1" applyFont="1" applyFill="1" applyBorder="1" applyAlignment="1" applyProtection="1">
      <alignment horizontal="center"/>
    </xf>
    <xf numFmtId="2" fontId="31" fillId="0" borderId="37" xfId="0" applyNumberFormat="1" applyFont="1" applyFill="1" applyBorder="1" applyAlignment="1" applyProtection="1">
      <alignment horizontal="center"/>
    </xf>
    <xf numFmtId="1" fontId="31" fillId="0" borderId="35" xfId="0" applyNumberFormat="1" applyFont="1" applyFill="1" applyBorder="1" applyAlignment="1" applyProtection="1">
      <alignment horizontal="center"/>
    </xf>
    <xf numFmtId="2" fontId="31" fillId="0" borderId="33" xfId="0" applyNumberFormat="1" applyFont="1" applyFill="1" applyBorder="1" applyAlignment="1" applyProtection="1">
      <alignment horizontal="center"/>
    </xf>
    <xf numFmtId="2" fontId="31" fillId="0" borderId="84" xfId="0" applyNumberFormat="1" applyFont="1" applyFill="1" applyBorder="1" applyAlignment="1" applyProtection="1">
      <alignment horizontal="center"/>
    </xf>
    <xf numFmtId="1" fontId="32" fillId="0" borderId="35" xfId="0" applyNumberFormat="1" applyFont="1" applyFill="1" applyBorder="1" applyAlignment="1" applyProtection="1">
      <alignment horizontal="center"/>
    </xf>
    <xf numFmtId="2" fontId="32" fillId="0" borderId="84" xfId="0" applyNumberFormat="1" applyFont="1" applyFill="1" applyBorder="1" applyAlignment="1" applyProtection="1">
      <alignment horizontal="center"/>
    </xf>
    <xf numFmtId="2" fontId="30" fillId="0" borderId="78" xfId="0" applyNumberFormat="1" applyFont="1" applyFill="1" applyBorder="1" applyAlignment="1" applyProtection="1">
      <alignment horizontal="center"/>
    </xf>
    <xf numFmtId="2" fontId="30" fillId="11" borderId="45" xfId="0" applyNumberFormat="1" applyFont="1" applyFill="1" applyBorder="1" applyAlignment="1" applyProtection="1">
      <alignment horizontal="center"/>
      <protection locked="0"/>
    </xf>
    <xf numFmtId="2" fontId="30" fillId="0" borderId="45" xfId="0" applyNumberFormat="1" applyFont="1" applyFill="1" applyBorder="1" applyAlignment="1" applyProtection="1">
      <alignment horizontal="center"/>
      <protection locked="0"/>
    </xf>
    <xf numFmtId="2" fontId="30" fillId="4" borderId="45" xfId="0" applyNumberFormat="1" applyFont="1" applyFill="1" applyBorder="1" applyAlignment="1" applyProtection="1">
      <alignment horizontal="center"/>
      <protection locked="0"/>
    </xf>
    <xf numFmtId="2" fontId="30" fillId="0" borderId="44" xfId="0" applyNumberFormat="1" applyFont="1" applyFill="1" applyBorder="1" applyAlignment="1" applyProtection="1">
      <alignment horizontal="center"/>
    </xf>
    <xf numFmtId="2" fontId="30" fillId="0" borderId="46" xfId="0" applyNumberFormat="1" applyFont="1" applyFill="1" applyBorder="1" applyAlignment="1" applyProtection="1">
      <alignment horizontal="center"/>
    </xf>
    <xf numFmtId="0" fontId="30" fillId="0" borderId="82" xfId="0" applyNumberFormat="1" applyFont="1" applyBorder="1" applyAlignment="1" applyProtection="1">
      <alignment vertical="center" textRotation="90"/>
    </xf>
    <xf numFmtId="2" fontId="27" fillId="0" borderId="64" xfId="0" applyNumberFormat="1" applyFont="1" applyFill="1" applyBorder="1" applyAlignment="1" applyProtection="1">
      <alignment horizontal="center"/>
    </xf>
    <xf numFmtId="2" fontId="27" fillId="11" borderId="35" xfId="0" applyNumberFormat="1" applyFont="1" applyFill="1" applyBorder="1" applyAlignment="1" applyProtection="1">
      <alignment horizontal="center"/>
      <protection locked="0"/>
    </xf>
    <xf numFmtId="2" fontId="27" fillId="4" borderId="35" xfId="0" applyNumberFormat="1" applyFont="1" applyFill="1" applyBorder="1" applyAlignment="1" applyProtection="1">
      <alignment horizontal="center"/>
      <protection locked="0"/>
    </xf>
    <xf numFmtId="2" fontId="27" fillId="0" borderId="34" xfId="0" applyNumberFormat="1" applyFont="1" applyFill="1" applyBorder="1" applyAlignment="1" applyProtection="1">
      <alignment horizontal="center"/>
    </xf>
    <xf numFmtId="2" fontId="27" fillId="0" borderId="36" xfId="0" applyNumberFormat="1" applyFont="1" applyFill="1" applyBorder="1" applyAlignment="1" applyProtection="1">
      <alignment horizontal="center"/>
    </xf>
    <xf numFmtId="0" fontId="27" fillId="0" borderId="13" xfId="0" applyNumberFormat="1" applyFont="1" applyBorder="1" applyAlignment="1" applyProtection="1">
      <alignment vertical="center" textRotation="90"/>
    </xf>
    <xf numFmtId="2" fontId="27" fillId="0" borderId="36" xfId="0" applyNumberFormat="1" applyFont="1" applyFill="1" applyBorder="1" applyAlignment="1" applyProtection="1">
      <alignment horizontal="center"/>
      <protection locked="0"/>
    </xf>
    <xf numFmtId="2" fontId="31" fillId="0" borderId="64" xfId="0" applyNumberFormat="1" applyFont="1" applyFill="1" applyBorder="1" applyAlignment="1" applyProtection="1">
      <alignment horizontal="center"/>
    </xf>
    <xf numFmtId="2" fontId="31" fillId="11" borderId="35" xfId="0" applyNumberFormat="1" applyFont="1" applyFill="1" applyBorder="1" applyAlignment="1" applyProtection="1">
      <alignment horizontal="center"/>
      <protection locked="0"/>
    </xf>
    <xf numFmtId="2" fontId="31" fillId="4" borderId="35" xfId="0" applyNumberFormat="1" applyFont="1" applyFill="1" applyBorder="1" applyAlignment="1" applyProtection="1">
      <alignment horizontal="center"/>
      <protection locked="0"/>
    </xf>
    <xf numFmtId="2" fontId="31" fillId="0" borderId="34" xfId="0" applyNumberFormat="1" applyFont="1" applyFill="1" applyBorder="1" applyAlignment="1" applyProtection="1">
      <alignment horizontal="center"/>
    </xf>
    <xf numFmtId="2" fontId="31" fillId="0" borderId="36" xfId="0" applyNumberFormat="1" applyFont="1" applyFill="1" applyBorder="1" applyAlignment="1" applyProtection="1">
      <alignment horizontal="center"/>
    </xf>
    <xf numFmtId="0" fontId="31" fillId="0" borderId="13" xfId="0" applyNumberFormat="1" applyFont="1" applyBorder="1" applyAlignment="1" applyProtection="1">
      <alignment vertical="center" textRotation="90"/>
    </xf>
    <xf numFmtId="2" fontId="31" fillId="0" borderId="42" xfId="0" applyNumberFormat="1" applyFont="1" applyFill="1" applyBorder="1" applyAlignment="1" applyProtection="1">
      <alignment horizontal="center"/>
      <protection locked="0"/>
    </xf>
    <xf numFmtId="2" fontId="31" fillId="0" borderId="36" xfId="0" applyNumberFormat="1" applyFont="1" applyFill="1" applyBorder="1" applyAlignment="1" applyProtection="1">
      <alignment horizontal="center"/>
      <protection locked="0"/>
    </xf>
    <xf numFmtId="2" fontId="32" fillId="0" borderId="64" xfId="0" applyNumberFormat="1" applyFont="1" applyFill="1" applyBorder="1" applyAlignment="1" applyProtection="1">
      <alignment horizontal="center"/>
    </xf>
    <xf numFmtId="2" fontId="32" fillId="11" borderId="7" xfId="0" applyNumberFormat="1" applyFont="1" applyFill="1" applyBorder="1" applyAlignment="1" applyProtection="1">
      <alignment horizontal="center"/>
      <protection locked="0"/>
    </xf>
    <xf numFmtId="2" fontId="32" fillId="0" borderId="7" xfId="0" applyNumberFormat="1" applyFont="1" applyFill="1" applyBorder="1" applyAlignment="1" applyProtection="1">
      <alignment horizontal="center"/>
      <protection locked="0"/>
    </xf>
    <xf numFmtId="2" fontId="32" fillId="0" borderId="7" xfId="0" applyNumberFormat="1" applyFont="1" applyBorder="1" applyAlignment="1" applyProtection="1">
      <alignment horizontal="center"/>
      <protection locked="0"/>
    </xf>
    <xf numFmtId="2" fontId="32" fillId="4" borderId="7" xfId="0" applyNumberFormat="1" applyFont="1" applyFill="1" applyBorder="1" applyAlignment="1" applyProtection="1">
      <alignment horizontal="center"/>
      <protection locked="0"/>
    </xf>
    <xf numFmtId="2" fontId="32" fillId="0" borderId="34" xfId="0" applyNumberFormat="1" applyFont="1" applyFill="1" applyBorder="1" applyAlignment="1" applyProtection="1">
      <alignment horizontal="center"/>
    </xf>
    <xf numFmtId="2" fontId="32" fillId="0" borderId="36" xfId="0" applyNumberFormat="1" applyFont="1" applyFill="1" applyBorder="1" applyAlignment="1" applyProtection="1">
      <alignment horizontal="center"/>
    </xf>
    <xf numFmtId="0" fontId="32" fillId="0" borderId="57" xfId="0" applyNumberFormat="1" applyFont="1" applyBorder="1" applyAlignment="1" applyProtection="1">
      <alignment vertical="center" textRotation="90"/>
    </xf>
    <xf numFmtId="2" fontId="32" fillId="0" borderId="8" xfId="0" applyNumberFormat="1" applyFont="1" applyFill="1" applyBorder="1" applyAlignment="1" applyProtection="1">
      <alignment horizontal="center"/>
      <protection locked="0"/>
    </xf>
    <xf numFmtId="2" fontId="30" fillId="0" borderId="13" xfId="0" applyNumberFormat="1" applyFont="1" applyFill="1" applyBorder="1" applyAlignment="1" applyProtection="1">
      <alignment horizontal="center"/>
      <protection locked="0"/>
    </xf>
    <xf numFmtId="2" fontId="30" fillId="4" borderId="9" xfId="0" applyNumberFormat="1" applyFont="1" applyFill="1" applyBorder="1" applyAlignment="1" applyProtection="1">
      <alignment horizontal="center"/>
      <protection locked="0"/>
    </xf>
    <xf numFmtId="2" fontId="30" fillId="0" borderId="9" xfId="0" applyNumberFormat="1" applyFont="1" applyFill="1" applyBorder="1" applyAlignment="1" applyProtection="1">
      <alignment horizontal="center"/>
      <protection locked="0"/>
    </xf>
    <xf numFmtId="2" fontId="30" fillId="0" borderId="14" xfId="0" applyNumberFormat="1" applyFont="1" applyFill="1" applyBorder="1" applyAlignment="1" applyProtection="1">
      <alignment horizontal="center"/>
      <protection locked="0"/>
    </xf>
    <xf numFmtId="2" fontId="30" fillId="0" borderId="15" xfId="0" applyNumberFormat="1" applyFont="1" applyFill="1" applyBorder="1" applyAlignment="1" applyProtection="1">
      <alignment horizontal="center"/>
      <protection locked="0"/>
    </xf>
    <xf numFmtId="0" fontId="30" fillId="0" borderId="56" xfId="0" applyNumberFormat="1" applyFont="1" applyBorder="1" applyAlignment="1" applyProtection="1">
      <alignment vertical="center" textRotation="90"/>
    </xf>
    <xf numFmtId="2" fontId="30" fillId="2" borderId="0" xfId="0" applyNumberFormat="1" applyFont="1" applyFill="1" applyBorder="1" applyAlignment="1" applyProtection="1">
      <alignment horizontal="center"/>
      <protection locked="0"/>
    </xf>
    <xf numFmtId="2" fontId="27" fillId="0" borderId="42" xfId="0" applyNumberFormat="1" applyFont="1" applyFill="1" applyBorder="1" applyAlignment="1" applyProtection="1">
      <alignment horizontal="center"/>
      <protection locked="0"/>
    </xf>
    <xf numFmtId="2" fontId="27" fillId="2" borderId="0" xfId="0" applyNumberFormat="1" applyFont="1" applyFill="1" applyBorder="1" applyAlignment="1" applyProtection="1">
      <alignment horizontal="center"/>
      <protection locked="0"/>
    </xf>
    <xf numFmtId="2" fontId="31" fillId="2" borderId="0" xfId="0" applyNumberFormat="1" applyFont="1" applyFill="1" applyBorder="1" applyAlignment="1" applyProtection="1">
      <alignment horizontal="center"/>
      <protection locked="0"/>
    </xf>
    <xf numFmtId="2" fontId="32" fillId="0" borderId="63" xfId="0" applyNumberFormat="1" applyFont="1" applyFill="1" applyBorder="1" applyAlignment="1" applyProtection="1">
      <alignment horizontal="center"/>
      <protection locked="0"/>
    </xf>
    <xf numFmtId="2" fontId="32" fillId="3" borderId="2" xfId="0" applyNumberFormat="1" applyFont="1" applyFill="1" applyBorder="1" applyAlignment="1" applyProtection="1">
      <alignment horizontal="center"/>
      <protection locked="0"/>
    </xf>
    <xf numFmtId="0" fontId="32" fillId="0" borderId="13" xfId="0" applyNumberFormat="1" applyFont="1" applyBorder="1" applyAlignment="1" applyProtection="1">
      <alignment vertical="center" textRotation="90"/>
    </xf>
    <xf numFmtId="2" fontId="30" fillId="3" borderId="15" xfId="0" applyNumberFormat="1" applyFont="1" applyFill="1" applyBorder="1" applyAlignment="1" applyProtection="1">
      <alignment horizontal="center"/>
      <protection locked="0"/>
    </xf>
    <xf numFmtId="2" fontId="27" fillId="3" borderId="15" xfId="0" applyNumberFormat="1" applyFont="1" applyFill="1" applyBorder="1" applyAlignment="1" applyProtection="1">
      <alignment horizontal="center"/>
      <protection locked="0"/>
    </xf>
    <xf numFmtId="2" fontId="31" fillId="3" borderId="15" xfId="0" applyNumberFormat="1" applyFont="1" applyFill="1" applyBorder="1" applyAlignment="1" applyProtection="1">
      <alignment horizontal="center"/>
      <protection locked="0"/>
    </xf>
    <xf numFmtId="2" fontId="32" fillId="3" borderId="29" xfId="0" applyNumberFormat="1" applyFont="1" applyFill="1" applyBorder="1" applyAlignment="1" applyProtection="1">
      <alignment horizontal="center"/>
      <protection locked="0"/>
    </xf>
    <xf numFmtId="2" fontId="30" fillId="2" borderId="15" xfId="0" applyNumberFormat="1" applyFont="1" applyFill="1" applyBorder="1" applyAlignment="1" applyProtection="1">
      <alignment horizontal="center"/>
      <protection locked="0"/>
    </xf>
    <xf numFmtId="2" fontId="27" fillId="2" borderId="15" xfId="0" applyNumberFormat="1" applyFont="1" applyFill="1" applyBorder="1" applyAlignment="1" applyProtection="1">
      <alignment horizontal="center"/>
      <protection locked="0"/>
    </xf>
    <xf numFmtId="2" fontId="31" fillId="2" borderId="15" xfId="0" applyNumberFormat="1" applyFont="1" applyFill="1" applyBorder="1" applyAlignment="1" applyProtection="1">
      <alignment horizontal="center"/>
      <protection locked="0"/>
    </xf>
    <xf numFmtId="2" fontId="30" fillId="11" borderId="9" xfId="0" applyNumberFormat="1" applyFont="1" applyFill="1" applyBorder="1" applyAlignment="1" applyProtection="1">
      <alignment horizontal="center"/>
      <protection locked="0"/>
    </xf>
    <xf numFmtId="0" fontId="32" fillId="0" borderId="58" xfId="0" applyNumberFormat="1" applyFont="1" applyBorder="1" applyAlignment="1" applyProtection="1">
      <alignment vertical="center" textRotation="90"/>
    </xf>
    <xf numFmtId="0" fontId="33" fillId="2" borderId="3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29" fillId="0" borderId="50" xfId="0" applyNumberFormat="1" applyFont="1" applyFill="1" applyBorder="1" applyAlignment="1" applyProtection="1">
      <alignment horizontal="center" wrapText="1"/>
    </xf>
    <xf numFmtId="0" fontId="32" fillId="0" borderId="20" xfId="0" applyFont="1" applyBorder="1" applyAlignment="1" applyProtection="1">
      <alignment horizontal="center"/>
    </xf>
    <xf numFmtId="2" fontId="32" fillId="0" borderId="90" xfId="0" applyNumberFormat="1" applyFont="1" applyFill="1" applyBorder="1" applyAlignment="1" applyProtection="1">
      <alignment horizontal="center"/>
      <protection locked="0"/>
    </xf>
    <xf numFmtId="2" fontId="21" fillId="8" borderId="2" xfId="0" applyNumberFormat="1" applyFont="1" applyFill="1" applyBorder="1" applyAlignment="1" applyProtection="1">
      <alignment horizontal="right" vertical="center"/>
    </xf>
    <xf numFmtId="168" fontId="2" fillId="8" borderId="2" xfId="0" applyNumberFormat="1" applyFont="1" applyFill="1" applyBorder="1" applyAlignment="1" applyProtection="1">
      <alignment horizontal="center" vertical="center"/>
    </xf>
    <xf numFmtId="2" fontId="2" fillId="0" borderId="39" xfId="0" applyNumberFormat="1" applyFont="1" applyFill="1" applyBorder="1" applyAlignment="1" applyProtection="1">
      <alignment horizontal="left"/>
      <protection locked="0"/>
    </xf>
    <xf numFmtId="2" fontId="2" fillId="0" borderId="40" xfId="0" applyNumberFormat="1" applyFont="1" applyFill="1" applyBorder="1" applyAlignment="1" applyProtection="1">
      <alignment horizontal="left"/>
      <protection locked="0"/>
    </xf>
    <xf numFmtId="169" fontId="36" fillId="0" borderId="0" xfId="0" applyNumberFormat="1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/>
    </xf>
    <xf numFmtId="2" fontId="37" fillId="0" borderId="33" xfId="0" applyNumberFormat="1" applyFont="1" applyBorder="1" applyAlignment="1" applyProtection="1">
      <alignment horizontal="center"/>
    </xf>
    <xf numFmtId="2" fontId="36" fillId="0" borderId="64" xfId="0" applyNumberFormat="1" applyFont="1" applyFill="1" applyBorder="1" applyAlignment="1" applyProtection="1">
      <alignment horizontal="center"/>
    </xf>
    <xf numFmtId="2" fontId="36" fillId="4" borderId="35" xfId="0" applyNumberFormat="1" applyFont="1" applyFill="1" applyBorder="1" applyAlignment="1" applyProtection="1">
      <alignment horizontal="center"/>
      <protection locked="0"/>
    </xf>
    <xf numFmtId="2" fontId="36" fillId="11" borderId="35" xfId="0" applyNumberFormat="1" applyFont="1" applyFill="1" applyBorder="1" applyAlignment="1" applyProtection="1">
      <alignment horizontal="center"/>
      <protection locked="0"/>
    </xf>
    <xf numFmtId="2" fontId="36" fillId="0" borderId="35" xfId="0" applyNumberFormat="1" applyFont="1" applyFill="1" applyBorder="1" applyAlignment="1" applyProtection="1">
      <alignment horizontal="center"/>
      <protection locked="0"/>
    </xf>
    <xf numFmtId="2" fontId="36" fillId="0" borderId="34" xfId="0" applyNumberFormat="1" applyFont="1" applyFill="1" applyBorder="1" applyAlignment="1" applyProtection="1">
      <alignment horizontal="center"/>
    </xf>
    <xf numFmtId="1" fontId="36" fillId="0" borderId="35" xfId="0" applyNumberFormat="1" applyFont="1" applyFill="1" applyBorder="1" applyAlignment="1" applyProtection="1">
      <alignment horizontal="center"/>
    </xf>
    <xf numFmtId="2" fontId="36" fillId="0" borderId="36" xfId="0" applyNumberFormat="1" applyFont="1" applyFill="1" applyBorder="1" applyAlignment="1" applyProtection="1">
      <alignment horizontal="center"/>
    </xf>
    <xf numFmtId="0" fontId="36" fillId="0" borderId="13" xfId="0" applyNumberFormat="1" applyFont="1" applyBorder="1" applyAlignment="1" applyProtection="1">
      <alignment vertical="center" textRotation="90"/>
    </xf>
    <xf numFmtId="2" fontId="36" fillId="0" borderId="37" xfId="0" applyNumberFormat="1" applyFont="1" applyFill="1" applyBorder="1" applyAlignment="1" applyProtection="1">
      <alignment horizontal="center"/>
    </xf>
    <xf numFmtId="2" fontId="36" fillId="0" borderId="33" xfId="0" applyNumberFormat="1" applyFont="1" applyFill="1" applyBorder="1" applyAlignment="1" applyProtection="1">
      <alignment horizontal="center"/>
    </xf>
    <xf numFmtId="2" fontId="36" fillId="0" borderId="84" xfId="0" applyNumberFormat="1" applyFont="1" applyFill="1" applyBorder="1" applyAlignment="1" applyProtection="1">
      <alignment horizontal="center"/>
    </xf>
    <xf numFmtId="2" fontId="37" fillId="0" borderId="50" xfId="0" applyNumberFormat="1" applyFont="1" applyFill="1" applyBorder="1" applyAlignment="1" applyProtection="1">
      <alignment horizontal="center"/>
    </xf>
    <xf numFmtId="2" fontId="37" fillId="0" borderId="75" xfId="0" applyNumberFormat="1" applyFont="1" applyFill="1" applyBorder="1" applyAlignment="1" applyProtection="1">
      <alignment horizontal="center"/>
    </xf>
    <xf numFmtId="2" fontId="37" fillId="0" borderId="76" xfId="0" applyNumberFormat="1" applyFont="1" applyFill="1" applyBorder="1" applyAlignment="1" applyProtection="1">
      <alignment horizontal="center"/>
    </xf>
    <xf numFmtId="2" fontId="37" fillId="0" borderId="77" xfId="0" applyNumberFormat="1" applyFont="1" applyFill="1" applyBorder="1" applyAlignment="1" applyProtection="1">
      <alignment horizontal="center"/>
    </xf>
    <xf numFmtId="2" fontId="37" fillId="0" borderId="85" xfId="0" applyNumberFormat="1" applyFont="1" applyFill="1" applyBorder="1" applyAlignment="1" applyProtection="1">
      <alignment horizontal="center"/>
    </xf>
    <xf numFmtId="2" fontId="37" fillId="0" borderId="38" xfId="0" applyNumberFormat="1" applyFont="1" applyBorder="1" applyAlignment="1" applyProtection="1">
      <alignment horizontal="center"/>
    </xf>
    <xf numFmtId="2" fontId="36" fillId="0" borderId="39" xfId="0" applyNumberFormat="1" applyFont="1" applyFill="1" applyBorder="1" applyAlignment="1" applyProtection="1">
      <alignment horizontal="left"/>
      <protection locked="0"/>
    </xf>
    <xf numFmtId="2" fontId="36" fillId="0" borderId="40" xfId="0" applyNumberFormat="1" applyFont="1" applyFill="1" applyBorder="1" applyAlignment="1" applyProtection="1">
      <alignment horizontal="left"/>
      <protection locked="0"/>
    </xf>
    <xf numFmtId="0" fontId="36" fillId="0" borderId="0" xfId="0" applyFont="1" applyBorder="1"/>
    <xf numFmtId="0" fontId="36" fillId="0" borderId="0" xfId="0" applyFont="1" applyAlignment="1">
      <alignment horizontal="center"/>
    </xf>
    <xf numFmtId="2" fontId="36" fillId="0" borderId="42" xfId="0" applyNumberFormat="1" applyFont="1" applyFill="1" applyBorder="1" applyAlignment="1" applyProtection="1">
      <alignment horizontal="center"/>
      <protection locked="0"/>
    </xf>
    <xf numFmtId="2" fontId="36" fillId="0" borderId="36" xfId="0" applyNumberFormat="1" applyFont="1" applyFill="1" applyBorder="1" applyAlignment="1" applyProtection="1">
      <alignment horizontal="center"/>
      <protection locked="0"/>
    </xf>
    <xf numFmtId="0" fontId="36" fillId="0" borderId="0" xfId="0" applyFont="1"/>
    <xf numFmtId="2" fontId="36" fillId="2" borderId="15" xfId="0" applyNumberFormat="1" applyFont="1" applyFill="1" applyBorder="1" applyAlignment="1" applyProtection="1">
      <alignment horizontal="center"/>
      <protection locked="0"/>
    </xf>
    <xf numFmtId="0" fontId="36" fillId="0" borderId="20" xfId="0" applyFont="1" applyBorder="1" applyAlignment="1" applyProtection="1">
      <alignment horizontal="center"/>
    </xf>
    <xf numFmtId="2" fontId="36" fillId="3" borderId="15" xfId="0" applyNumberFormat="1" applyFont="1" applyFill="1" applyBorder="1" applyAlignment="1" applyProtection="1">
      <alignment horizontal="center"/>
      <protection locked="0"/>
    </xf>
    <xf numFmtId="2" fontId="36" fillId="2" borderId="0" xfId="0" applyNumberFormat="1" applyFont="1" applyFill="1" applyBorder="1" applyAlignment="1" applyProtection="1">
      <alignment horizontal="center"/>
      <protection locked="0"/>
    </xf>
    <xf numFmtId="2" fontId="38" fillId="12" borderId="80" xfId="0" applyNumberFormat="1" applyFont="1" applyFill="1" applyBorder="1" applyAlignment="1" applyProtection="1">
      <alignment horizontal="center"/>
    </xf>
    <xf numFmtId="0" fontId="4" fillId="0" borderId="20" xfId="0" applyFont="1" applyFill="1" applyBorder="1" applyAlignment="1">
      <alignment horizontal="center" textRotation="90" wrapText="1"/>
    </xf>
    <xf numFmtId="2" fontId="2" fillId="0" borderId="54" xfId="0" applyNumberFormat="1" applyFont="1" applyFill="1" applyBorder="1" applyAlignment="1" applyProtection="1">
      <alignment horizontal="left"/>
      <protection locked="0"/>
    </xf>
    <xf numFmtId="2" fontId="2" fillId="0" borderId="55" xfId="0" applyNumberFormat="1" applyFont="1" applyFill="1" applyBorder="1" applyAlignment="1" applyProtection="1">
      <alignment horizontal="left"/>
      <protection locked="0"/>
    </xf>
    <xf numFmtId="2" fontId="2" fillId="0" borderId="39" xfId="0" applyNumberFormat="1" applyFont="1" applyFill="1" applyBorder="1" applyAlignment="1" applyProtection="1">
      <alignment horizontal="left"/>
      <protection locked="0"/>
    </xf>
    <xf numFmtId="2" fontId="2" fillId="0" borderId="40" xfId="0" applyNumberFormat="1" applyFont="1" applyFill="1" applyBorder="1" applyAlignment="1" applyProtection="1">
      <alignment horizontal="left"/>
      <protection locked="0"/>
    </xf>
    <xf numFmtId="165" fontId="17" fillId="0" borderId="3" xfId="0" applyNumberFormat="1" applyFont="1" applyBorder="1" applyAlignment="1" applyProtection="1">
      <alignment horizontal="center" vertical="center" textRotation="90"/>
    </xf>
    <xf numFmtId="2" fontId="2" fillId="0" borderId="31" xfId="0" applyNumberFormat="1" applyFont="1" applyFill="1" applyBorder="1" applyAlignment="1" applyProtection="1">
      <alignment horizontal="left"/>
      <protection locked="0"/>
    </xf>
    <xf numFmtId="2" fontId="2" fillId="0" borderId="32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0" fontId="20" fillId="0" borderId="0" xfId="0" applyFont="1" applyBorder="1" applyAlignment="1"/>
    <xf numFmtId="165" fontId="17" fillId="0" borderId="4" xfId="0" applyNumberFormat="1" applyFont="1" applyBorder="1" applyAlignment="1" applyProtection="1">
      <alignment horizontal="center" vertical="center" textRotation="90"/>
    </xf>
    <xf numFmtId="165" fontId="17" fillId="0" borderId="0" xfId="0" applyNumberFormat="1" applyFont="1" applyBorder="1" applyAlignment="1" applyProtection="1">
      <alignment horizontal="center" vertical="center" textRotation="90"/>
    </xf>
    <xf numFmtId="165" fontId="17" fillId="0" borderId="2" xfId="0" applyNumberFormat="1" applyFont="1" applyBorder="1" applyAlignment="1" applyProtection="1">
      <alignment horizontal="center" vertical="center" textRotation="90"/>
    </xf>
    <xf numFmtId="0" fontId="14" fillId="0" borderId="0" xfId="0" applyFont="1" applyBorder="1" applyAlignment="1" applyProtection="1">
      <alignment horizontal="center" vertical="top"/>
    </xf>
    <xf numFmtId="14" fontId="19" fillId="0" borderId="0" xfId="0" applyNumberFormat="1" applyFont="1" applyAlignment="1">
      <alignment horizontal="center"/>
    </xf>
    <xf numFmtId="0" fontId="4" fillId="0" borderId="28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62" xfId="0" applyFont="1" applyBorder="1" applyAlignment="1">
      <alignment horizontal="center" vertical="center" textRotation="90" wrapText="1"/>
    </xf>
    <xf numFmtId="0" fontId="2" fillId="8" borderId="71" xfId="0" applyFont="1" applyFill="1" applyBorder="1" applyAlignment="1">
      <alignment horizontal="center"/>
    </xf>
    <xf numFmtId="0" fontId="2" fillId="8" borderId="69" xfId="0" applyFont="1" applyFill="1" applyBorder="1" applyAlignment="1">
      <alignment horizontal="center"/>
    </xf>
    <xf numFmtId="0" fontId="2" fillId="8" borderId="70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34" fillId="8" borderId="72" xfId="0" applyFont="1" applyFill="1" applyBorder="1" applyAlignment="1">
      <alignment horizontal="center" vertical="top" wrapText="1"/>
    </xf>
    <xf numFmtId="0" fontId="34" fillId="8" borderId="2" xfId="0" applyFont="1" applyFill="1" applyBorder="1" applyAlignment="1">
      <alignment horizontal="center" vertical="top" wrapText="1"/>
    </xf>
    <xf numFmtId="0" fontId="34" fillId="8" borderId="59" xfId="0" applyFont="1" applyFill="1" applyBorder="1" applyAlignment="1">
      <alignment horizontal="center" vertical="top" wrapText="1"/>
    </xf>
    <xf numFmtId="14" fontId="35" fillId="0" borderId="21" xfId="2" applyNumberFormat="1" applyFont="1" applyBorder="1" applyAlignment="1" applyProtection="1">
      <alignment horizontal="left" vertical="center"/>
      <protection locked="0"/>
    </xf>
    <xf numFmtId="0" fontId="35" fillId="0" borderId="11" xfId="2" quotePrefix="1" applyFont="1" applyBorder="1" applyAlignment="1" applyProtection="1">
      <alignment horizontal="left" vertical="center"/>
      <protection locked="0"/>
    </xf>
    <xf numFmtId="0" fontId="35" fillId="0" borderId="11" xfId="0" applyFont="1" applyBorder="1" applyAlignment="1" applyProtection="1">
      <alignment horizontal="left" vertical="center"/>
      <protection locked="0"/>
    </xf>
    <xf numFmtId="0" fontId="35" fillId="0" borderId="11" xfId="2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center" vertical="center" textRotation="90" wrapText="1"/>
    </xf>
    <xf numFmtId="0" fontId="4" fillId="0" borderId="16" xfId="0" applyFont="1" applyBorder="1" applyAlignment="1" applyProtection="1">
      <alignment horizontal="center" vertical="center" textRotation="90" wrapText="1"/>
    </xf>
    <xf numFmtId="0" fontId="4" fillId="0" borderId="62" xfId="0" applyFont="1" applyBorder="1" applyAlignment="1" applyProtection="1">
      <alignment horizontal="center" vertical="center" textRotation="90" wrapText="1"/>
    </xf>
    <xf numFmtId="0" fontId="4" fillId="0" borderId="1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5" fillId="0" borderId="0" xfId="0" applyFont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Normal 2" xfId="2" xr:uid="{95C69BBC-4B75-4D48-B3E3-B0155E7F6319}"/>
  </cellStyles>
  <dxfs count="140"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  <dxf>
      <fill>
        <patternFill>
          <bgColor theme="0"/>
        </patternFill>
      </fill>
    </dxf>
    <dxf>
      <fill>
        <patternFill>
          <bgColor rgb="FFFFCC66"/>
        </patternFill>
      </fill>
    </dxf>
  </dxfs>
  <tableStyles count="0" defaultTableStyle="TableStyleMedium9" defaultPivotStyle="PivotStyleLight16"/>
  <colors>
    <mruColors>
      <color rgb="FFFFFF00"/>
      <color rgb="FFFFFF99"/>
      <color rgb="FFCC00FF"/>
      <color rgb="FF0000FF"/>
      <color rgb="FFFFCC66"/>
      <color rgb="FF00D661"/>
      <color rgb="FF6699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226219</xdr:rowOff>
    </xdr:from>
    <xdr:to>
      <xdr:col>19</xdr:col>
      <xdr:colOff>23814</xdr:colOff>
      <xdr:row>5</xdr:row>
      <xdr:rowOff>35719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762500" y="464344"/>
          <a:ext cx="1357314" cy="72628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52387</xdr:colOff>
      <xdr:row>2</xdr:row>
      <xdr:rowOff>19050</xdr:rowOff>
    </xdr:from>
    <xdr:to>
      <xdr:col>3</xdr:col>
      <xdr:colOff>420610</xdr:colOff>
      <xdr:row>4</xdr:row>
      <xdr:rowOff>93473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" y="495300"/>
          <a:ext cx="892098" cy="411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N75"/>
  <sheetViews>
    <sheetView showGridLines="0" tabSelected="1" zoomScaleNormal="100" workbookViewId="0">
      <pane xSplit="5" ySplit="11" topLeftCell="F12" activePane="bottomRight" state="frozen"/>
      <selection pane="topRight" activeCell="D1" sqref="D1"/>
      <selection pane="bottomLeft" activeCell="A5" sqref="A5"/>
      <selection pane="bottomRight" activeCell="N23" sqref="N23"/>
    </sheetView>
  </sheetViews>
  <sheetFormatPr defaultColWidth="9.140625" defaultRowHeight="12.75" x14ac:dyDescent="0.2"/>
  <cols>
    <col min="1" max="1" width="7.85546875" style="3" customWidth="1"/>
    <col min="2" max="2" width="5.5703125" style="3" hidden="1" customWidth="1"/>
    <col min="3" max="3" width="1.5703125" style="3" hidden="1" customWidth="1"/>
    <col min="4" max="4" width="11.28515625" style="2" customWidth="1"/>
    <col min="5" max="5" width="7.42578125" style="3" customWidth="1"/>
    <col min="6" max="20" width="5.42578125" style="2" customWidth="1"/>
    <col min="21" max="21" width="6.42578125" style="2" hidden="1" customWidth="1"/>
    <col min="22" max="22" width="1.5703125" hidden="1" customWidth="1"/>
    <col min="23" max="23" width="7.28515625" style="2" customWidth="1"/>
    <col min="24" max="24" width="4.85546875" style="2" customWidth="1"/>
    <col min="25" max="25" width="7.28515625" style="2" customWidth="1"/>
    <col min="26" max="26" width="18" style="194" hidden="1" customWidth="1"/>
    <col min="27" max="30" width="5.7109375" style="2" customWidth="1"/>
    <col min="31" max="40" width="5.5703125" style="2" customWidth="1"/>
    <col min="41" max="42" width="5.42578125" style="2" customWidth="1"/>
    <col min="43" max="43" width="6.42578125" style="2" hidden="1" customWidth="1"/>
    <col min="44" max="44" width="2.42578125" hidden="1" customWidth="1"/>
    <col min="45" max="45" width="7.42578125" style="2" customWidth="1"/>
    <col min="46" max="46" width="5.7109375" style="2" customWidth="1"/>
    <col min="47" max="47" width="7.42578125" style="2" customWidth="1"/>
    <col min="48" max="48" width="7.7109375" style="2" customWidth="1"/>
    <col min="49" max="49" width="5.42578125" style="2" customWidth="1"/>
    <col min="50" max="50" width="8.7109375" style="293" customWidth="1"/>
    <col min="51" max="53" width="8.140625" style="2" customWidth="1"/>
    <col min="54" max="54" width="8.85546875" style="2" customWidth="1"/>
    <col min="55" max="55" width="8" style="3" customWidth="1"/>
    <col min="56" max="56" width="11.5703125" style="3" customWidth="1"/>
    <col min="57" max="58" width="14.5703125" style="3" customWidth="1"/>
    <col min="59" max="60" width="9.140625" style="3"/>
    <col min="61" max="61" width="9.85546875" style="3" hidden="1" customWidth="1"/>
    <col min="62" max="62" width="7.28515625" style="3" hidden="1" customWidth="1"/>
    <col min="63" max="63" width="6.85546875" style="3" hidden="1" customWidth="1"/>
    <col min="64" max="64" width="3.42578125" style="3" hidden="1" customWidth="1"/>
    <col min="65" max="65" width="2.5703125" style="3" hidden="1" customWidth="1"/>
    <col min="66" max="66" width="9.140625" style="3" hidden="1" customWidth="1"/>
    <col min="67" max="16384" width="9.140625" style="3"/>
  </cols>
  <sheetData>
    <row r="1" spans="1:65" ht="18.75" customHeight="1" x14ac:dyDescent="0.2">
      <c r="A1" s="341" t="str">
        <f>YEAR(A11)&amp;" DPH Electronic Leave Card"</f>
        <v>2022 DPH Electronic Leave Card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42"/>
      <c r="W1" s="348">
        <f>EDATE(StartDate,60)</f>
        <v>1827</v>
      </c>
      <c r="X1" s="348"/>
      <c r="Y1" s="348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42"/>
      <c r="AV1" s="43"/>
      <c r="AW1" s="59"/>
      <c r="AX1" s="59"/>
      <c r="AY1" s="60"/>
      <c r="AZ1" s="60"/>
      <c r="BA1" s="60"/>
    </row>
    <row r="2" spans="1:65" ht="18.75" customHeight="1" x14ac:dyDescent="0.2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42"/>
      <c r="W2" s="348">
        <f>EDATE(StartDate,120)</f>
        <v>3653</v>
      </c>
      <c r="X2" s="348"/>
      <c r="Y2" s="348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42"/>
      <c r="AV2"/>
      <c r="AW2"/>
      <c r="AX2" s="292"/>
      <c r="AY2" s="61"/>
      <c r="AZ2" s="61"/>
      <c r="BA2" s="61"/>
    </row>
    <row r="3" spans="1:65" ht="7.5" customHeight="1" thickBot="1" x14ac:dyDescent="0.25">
      <c r="A3" s="131">
        <f ca="1">TODAY()</f>
        <v>44595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W3" s="62"/>
      <c r="X3" s="62"/>
      <c r="Y3" s="62"/>
      <c r="AE3" s="139"/>
      <c r="AF3" s="139"/>
      <c r="AG3" s="139"/>
      <c r="AH3" s="139"/>
      <c r="AI3" s="139"/>
      <c r="AJ3" s="139"/>
      <c r="AK3" s="139"/>
      <c r="AL3" s="139"/>
      <c r="AM3" s="140"/>
      <c r="AN3" s="139"/>
      <c r="AO3" s="139"/>
      <c r="AP3" s="139"/>
      <c r="AQ3" s="42"/>
      <c r="AV3"/>
      <c r="AW3"/>
      <c r="AX3" s="292"/>
      <c r="AY3" s="61"/>
      <c r="AZ3" s="61"/>
      <c r="BA3" s="61"/>
    </row>
    <row r="4" spans="1:65" s="1" customFormat="1" ht="18" customHeight="1" x14ac:dyDescent="0.25">
      <c r="A4" s="19"/>
      <c r="B4" s="19"/>
      <c r="C4" s="19"/>
      <c r="D4" s="19"/>
      <c r="E4" s="19"/>
      <c r="F4" s="343" t="s">
        <v>20</v>
      </c>
      <c r="G4" s="343"/>
      <c r="H4" s="360"/>
      <c r="I4" s="360"/>
      <c r="J4" s="360"/>
      <c r="K4" s="360"/>
      <c r="L4" s="360"/>
      <c r="M4" s="360"/>
      <c r="N4" s="360"/>
      <c r="O4"/>
      <c r="P4" s="349" t="s">
        <v>25</v>
      </c>
      <c r="Q4" s="95"/>
      <c r="R4" s="96"/>
      <c r="S4" s="96"/>
      <c r="T4" s="97" t="s">
        <v>26</v>
      </c>
      <c r="U4" s="98"/>
      <c r="V4" s="99"/>
      <c r="W4" s="214"/>
      <c r="X4" s="118"/>
      <c r="Y4" s="217"/>
      <c r="Z4" s="195"/>
      <c r="AA4" s="89" t="s">
        <v>34</v>
      </c>
      <c r="AB4" s="100"/>
      <c r="AC4" s="100"/>
      <c r="AD4" s="101"/>
      <c r="AE4" s="141"/>
      <c r="AF4" s="364" t="s">
        <v>47</v>
      </c>
      <c r="AG4" s="95"/>
      <c r="AH4" s="142"/>
      <c r="AI4" s="142"/>
      <c r="AJ4" s="97" t="s">
        <v>39</v>
      </c>
      <c r="AK4" s="220" t="str">
        <f>IF(AV12="","",(AV12+AV17+AV22+AV27+AV32+AV37+AV42+AV47+AV52+AV57+AV62+AV67))</f>
        <v/>
      </c>
      <c r="AL4" s="97" t="s">
        <v>38</v>
      </c>
      <c r="AM4" s="222" t="str">
        <f>IF(ISERROR(AW12+AW17+AW22+AW27+AW32+AW37+AW42+AW47+AW52+AW57+AW62+AW67)=TRUE,"",AW12+AW17+AW22+AW27+AW32+AW37+AW42+AW47+AW52+AW57+AW62+AW67)</f>
        <v/>
      </c>
      <c r="AN4" s="143" t="s">
        <v>50</v>
      </c>
      <c r="AO4" s="144"/>
      <c r="AP4" s="145" t="str">
        <f>"("&amp;BK10&amp;")"</f>
        <v>()</v>
      </c>
      <c r="AQ4" s="45"/>
      <c r="AR4" s="66"/>
      <c r="AV4"/>
      <c r="AW4"/>
      <c r="AX4" s="292"/>
      <c r="AY4" s="136"/>
      <c r="AZ4" s="136"/>
      <c r="BA4" s="136"/>
      <c r="BB4" s="136"/>
      <c r="BC4" s="65"/>
      <c r="BD4" s="65"/>
      <c r="BE4" s="7"/>
      <c r="BF4" s="7"/>
    </row>
    <row r="5" spans="1:65" ht="18" customHeight="1" x14ac:dyDescent="0.25">
      <c r="A5" s="14"/>
      <c r="B5" s="14"/>
      <c r="C5" s="14"/>
      <c r="D5" s="14"/>
      <c r="F5" s="343" t="s">
        <v>28</v>
      </c>
      <c r="G5" s="343"/>
      <c r="H5" s="361"/>
      <c r="I5" s="362"/>
      <c r="J5" s="362"/>
      <c r="K5" s="362"/>
      <c r="L5" s="362"/>
      <c r="M5" s="362"/>
      <c r="N5" s="362"/>
      <c r="O5"/>
      <c r="P5" s="350"/>
      <c r="Q5" s="102"/>
      <c r="R5" s="103"/>
      <c r="S5" s="103"/>
      <c r="T5" s="85" t="s">
        <v>29</v>
      </c>
      <c r="U5" s="91"/>
      <c r="V5" s="104"/>
      <c r="W5" s="215"/>
      <c r="X5" s="119"/>
      <c r="Y5" s="218"/>
      <c r="Z5" s="196"/>
      <c r="AA5" s="90" t="s">
        <v>35</v>
      </c>
      <c r="AB5" s="92"/>
      <c r="AC5" s="93"/>
      <c r="AD5" s="105"/>
      <c r="AE5" s="139"/>
      <c r="AF5" s="365"/>
      <c r="AG5" s="102"/>
      <c r="AH5" s="146"/>
      <c r="AI5" s="146"/>
      <c r="AJ5" s="85" t="s">
        <v>40</v>
      </c>
      <c r="AK5" s="221" t="str">
        <f>IF(AV13="","",AV13+AV18+AV23+AV28+AV33+AV38+AV43+AV48+AV53+AV58+AV63+AV68)</f>
        <v/>
      </c>
      <c r="AL5" s="85" t="s">
        <v>38</v>
      </c>
      <c r="AM5" s="223" t="str">
        <f>IF(ISERROR(AW13+AW18+AW23+AW28+AW33+AW38+AW43+AW48+AW53+AW58+AW63+AW68)=TRUE,"",AW13+AW18+AW23+AW28+AW33+AW38+AW43+AW48+AW53+AW58+AW63+AW68)</f>
        <v/>
      </c>
      <c r="AN5" s="147" t="s">
        <v>50</v>
      </c>
      <c r="AO5" s="146"/>
      <c r="AP5" s="148" t="str">
        <f>"("&amp;BL10&amp;")"</f>
        <v>()</v>
      </c>
      <c r="AQ5" s="46"/>
      <c r="AR5" s="66"/>
      <c r="AV5"/>
      <c r="AW5"/>
      <c r="AX5" s="292"/>
      <c r="AY5" s="4"/>
      <c r="AZ5" s="4"/>
      <c r="BA5" s="4"/>
      <c r="BB5" s="4"/>
      <c r="BC5" s="65"/>
      <c r="BD5" s="65"/>
      <c r="BE5" s="4"/>
      <c r="BF5" s="4"/>
    </row>
    <row r="6" spans="1:65" ht="18" customHeight="1" x14ac:dyDescent="0.25">
      <c r="A6" s="14"/>
      <c r="B6" s="14"/>
      <c r="C6" s="14"/>
      <c r="D6" s="44"/>
      <c r="E6" s="124"/>
      <c r="F6" s="343" t="s">
        <v>19</v>
      </c>
      <c r="G6" s="343"/>
      <c r="H6" s="363"/>
      <c r="I6" s="362"/>
      <c r="J6" s="362"/>
      <c r="K6" s="362"/>
      <c r="L6" s="362"/>
      <c r="M6" s="362"/>
      <c r="N6" s="362"/>
      <c r="O6"/>
      <c r="P6" s="350"/>
      <c r="Q6" s="102"/>
      <c r="R6" s="103"/>
      <c r="S6" s="103"/>
      <c r="T6" s="85" t="s">
        <v>30</v>
      </c>
      <c r="U6" s="94"/>
      <c r="V6" s="104"/>
      <c r="W6" s="215"/>
      <c r="X6" s="120"/>
      <c r="Y6" s="218"/>
      <c r="Z6" s="196"/>
      <c r="AA6" s="90" t="s">
        <v>36</v>
      </c>
      <c r="AB6" s="93"/>
      <c r="AC6" s="93"/>
      <c r="AD6" s="105"/>
      <c r="AE6" s="139"/>
      <c r="AF6" s="365"/>
      <c r="AG6" s="102"/>
      <c r="AH6" s="146"/>
      <c r="AI6" s="146"/>
      <c r="AJ6" s="85" t="s">
        <v>41</v>
      </c>
      <c r="AK6" s="221" t="str">
        <f>IF(AV14="","",(AV14+AV19+AV24+AV29+AV34+AV39+AV44+AV49+AV54+AV59+AV64+AV69))</f>
        <v/>
      </c>
      <c r="AL6" s="85" t="s">
        <v>38</v>
      </c>
      <c r="AM6" s="223" t="str">
        <f>IF(PERSONAL=0,"",PERSONAL)</f>
        <v/>
      </c>
      <c r="AN6" s="149" t="s">
        <v>50</v>
      </c>
      <c r="AO6" s="146"/>
      <c r="AP6" s="148" t="str">
        <f>"("&amp;BM10&amp;")"</f>
        <v>()</v>
      </c>
      <c r="AQ6" s="47"/>
      <c r="AR6" s="66"/>
      <c r="AV6"/>
      <c r="AW6"/>
      <c r="AX6" s="292"/>
      <c r="AY6" s="37"/>
      <c r="AZ6" s="37"/>
      <c r="BA6" s="37"/>
      <c r="BB6" s="37"/>
      <c r="BC6" s="65"/>
      <c r="BD6" s="65"/>
      <c r="BE6" s="4"/>
      <c r="BF6" s="4"/>
    </row>
    <row r="7" spans="1:65" ht="18" customHeight="1" thickBot="1" x14ac:dyDescent="0.3">
      <c r="A7" s="14"/>
      <c r="B7" s="14"/>
      <c r="C7" s="14"/>
      <c r="D7" s="44"/>
      <c r="E7" s="124"/>
      <c r="F7" s="63"/>
      <c r="G7" s="63"/>
      <c r="H7" s="64"/>
      <c r="I7" s="64"/>
      <c r="J7" s="64"/>
      <c r="K7" s="64"/>
      <c r="L7" s="64"/>
      <c r="M7" s="64"/>
      <c r="N7"/>
      <c r="O7"/>
      <c r="P7" s="351"/>
      <c r="Q7" s="106"/>
      <c r="R7" s="107"/>
      <c r="S7" s="107"/>
      <c r="T7" s="86" t="s">
        <v>27</v>
      </c>
      <c r="U7" s="108"/>
      <c r="V7" s="109"/>
      <c r="W7" s="216"/>
      <c r="X7" s="121"/>
      <c r="Y7" s="219"/>
      <c r="Z7" s="197"/>
      <c r="AA7" s="130"/>
      <c r="AB7" s="110"/>
      <c r="AC7" s="110"/>
      <c r="AD7" s="111"/>
      <c r="AE7" s="139"/>
      <c r="AF7" s="365"/>
      <c r="AG7" s="134"/>
      <c r="AH7" s="150"/>
      <c r="AI7" s="150"/>
      <c r="AJ7" s="135" t="s">
        <v>42</v>
      </c>
      <c r="AK7" s="151">
        <f>MAX(ForfeitedAL)</f>
        <v>0</v>
      </c>
      <c r="AL7" s="352" t="str">
        <f>IF(ISERROR(AX16+AX21+AX26+AX31+AX36+AX41+AX46+AX51+AX56+AX61+AX66+AX71)=TRUE,"",IF((AX16+AX21+AX26+AX31+AX36+AX41+AX46+AX51+AX56+AX61+AX66+AX71)=0,"","Holiday Leave Not Yet Taken: "&amp;TEXT((AX16+AX21+AX26+AX31+AX36+AX41+AX46+AX51+AX56+AX61+AX66+AX71),"##.00")))</f>
        <v/>
      </c>
      <c r="AM7" s="353"/>
      <c r="AN7" s="353"/>
      <c r="AO7" s="353"/>
      <c r="AP7" s="354"/>
      <c r="AQ7" s="47"/>
      <c r="AR7" s="66"/>
      <c r="AS7" s="36"/>
      <c r="AT7" s="36"/>
      <c r="AU7" s="36"/>
      <c r="AV7"/>
      <c r="AW7"/>
      <c r="AX7" s="292"/>
      <c r="AY7" s="37"/>
      <c r="AZ7" s="37"/>
      <c r="BA7" s="37"/>
      <c r="BB7" s="37"/>
      <c r="BC7" s="65"/>
      <c r="BD7" s="65"/>
      <c r="BE7" s="4"/>
      <c r="BF7" s="4"/>
    </row>
    <row r="8" spans="1:65" ht="20.100000000000001" customHeight="1" thickBot="1" x14ac:dyDescent="0.3">
      <c r="A8" s="14"/>
      <c r="B8" s="14"/>
      <c r="C8" s="14"/>
      <c r="D8" s="44"/>
      <c r="E8" s="124"/>
      <c r="F8" s="88"/>
      <c r="G8" s="88"/>
      <c r="H8" s="138"/>
      <c r="I8" s="64"/>
      <c r="J8" s="64"/>
      <c r="K8" s="64"/>
      <c r="L8" s="64"/>
      <c r="M8" s="64"/>
      <c r="N8"/>
      <c r="O8"/>
      <c r="P8" s="117"/>
      <c r="Q8" s="68"/>
      <c r="R8" s="113"/>
      <c r="S8" s="113"/>
      <c r="T8" s="69"/>
      <c r="U8" s="47"/>
      <c r="V8" s="115"/>
      <c r="W8" s="114"/>
      <c r="X8" s="116"/>
      <c r="Y8" s="116"/>
      <c r="Z8" s="198"/>
      <c r="AA8" s="116"/>
      <c r="AB8" s="116"/>
      <c r="AC8" s="116"/>
      <c r="AD8" s="116"/>
      <c r="AE8" s="36"/>
      <c r="AF8" s="366"/>
      <c r="AG8" s="106"/>
      <c r="AH8" s="152"/>
      <c r="AI8" s="152"/>
      <c r="AJ8" s="297" t="s">
        <v>43</v>
      </c>
      <c r="AK8" s="298">
        <f>MAX(ForfeitedSL)</f>
        <v>0</v>
      </c>
      <c r="AL8" s="357" t="str">
        <f>IF(AL7="","","(Please take Holiday Leave within the same pay period as when accrued.)")</f>
        <v/>
      </c>
      <c r="AM8" s="358"/>
      <c r="AN8" s="358"/>
      <c r="AO8" s="358"/>
      <c r="AP8" s="359"/>
      <c r="AQ8" s="47"/>
      <c r="AR8" s="66"/>
      <c r="AS8" s="36"/>
      <c r="AT8" s="36"/>
      <c r="AU8" s="36"/>
      <c r="AV8" s="37"/>
      <c r="AW8" s="37"/>
      <c r="AX8" s="37"/>
      <c r="AY8" s="37"/>
      <c r="AZ8" s="37"/>
      <c r="BA8" s="37"/>
      <c r="BB8" s="37"/>
      <c r="BC8" s="65"/>
      <c r="BD8" s="65"/>
      <c r="BE8" s="4"/>
      <c r="BF8" s="4"/>
    </row>
    <row r="9" spans="1:65" ht="18" customHeight="1" x14ac:dyDescent="0.25">
      <c r="A9" s="14"/>
      <c r="B9" s="14"/>
      <c r="C9" s="14"/>
      <c r="D9" s="44"/>
      <c r="E9" s="124"/>
      <c r="F9" s="63"/>
      <c r="G9" s="63"/>
      <c r="H9" s="64"/>
      <c r="I9" s="64"/>
      <c r="J9" s="64"/>
      <c r="K9" s="64"/>
      <c r="L9" s="64"/>
      <c r="M9" s="64"/>
      <c r="N9"/>
      <c r="O9"/>
      <c r="P9" s="112"/>
      <c r="Q9" s="68"/>
      <c r="R9" s="113"/>
      <c r="S9" s="113"/>
      <c r="T9" s="114"/>
      <c r="U9" s="47"/>
      <c r="V9" s="115"/>
      <c r="Z9" s="198"/>
      <c r="AA9" s="116"/>
      <c r="AB9" s="116"/>
      <c r="AC9" s="116"/>
      <c r="AD9" s="116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47"/>
      <c r="BC9" s="65"/>
      <c r="BD9" s="65"/>
      <c r="BE9" s="4"/>
      <c r="BF9" s="4"/>
      <c r="BG9" s="4"/>
    </row>
    <row r="10" spans="1:65" ht="14.25" x14ac:dyDescent="0.25">
      <c r="A10" s="202">
        <f>YEAR(A11)</f>
        <v>2022</v>
      </c>
      <c r="B10" s="14"/>
      <c r="C10" s="14"/>
      <c r="D10" s="44"/>
      <c r="E10" s="124"/>
      <c r="F10" s="63"/>
      <c r="G10" s="63"/>
      <c r="H10" s="64"/>
      <c r="I10" s="64"/>
      <c r="J10" s="64"/>
      <c r="K10" s="64"/>
      <c r="L10" s="64"/>
      <c r="M10" s="64"/>
      <c r="N10" s="67"/>
      <c r="O10" s="68"/>
      <c r="P10" s="68"/>
      <c r="Q10" s="68"/>
      <c r="R10" s="69"/>
      <c r="S10" s="70"/>
      <c r="T10" s="70"/>
      <c r="U10" s="47"/>
      <c r="W10" s="342" t="s">
        <v>18</v>
      </c>
      <c r="X10" s="342"/>
      <c r="Y10" s="342"/>
      <c r="Z10" s="199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47"/>
      <c r="AS10" s="347" t="s">
        <v>15</v>
      </c>
      <c r="AT10" s="347"/>
      <c r="AU10" s="347"/>
      <c r="AV10" s="347" t="s">
        <v>16</v>
      </c>
      <c r="AW10" s="347"/>
      <c r="AX10" s="347"/>
      <c r="AY10" s="347"/>
      <c r="AZ10" s="347"/>
      <c r="BA10" s="347" t="s">
        <v>37</v>
      </c>
      <c r="BB10" s="347"/>
      <c r="BC10" s="65"/>
      <c r="BD10" s="65"/>
      <c r="BE10" s="4"/>
      <c r="BF10" s="4"/>
      <c r="BG10" s="4"/>
      <c r="BK10" s="137" t="str">
        <f>IF(BK67&lt;&gt;"",BK67,IF(BK62&lt;&gt;"",BK62,IF(BK57&lt;&gt;"",BK57,IF(BK52&lt;&gt;"",BK52,IF(BK47&lt;&gt;"",BK47,IF(BK42&lt;&gt;"",BK42,IF(BK37&lt;&gt;"",BK37,IF(BK32&lt;&gt;"",BK32,IF(BK27&lt;&gt;"",BK27,IF(BK22&lt;&gt;"",BK22,IF(BK17&lt;&gt;"",BK17,BK12)))))))))))</f>
        <v/>
      </c>
      <c r="BL10" s="137" t="str">
        <f>IF(BL67&lt;&gt;"",BL67,IF(BL62&lt;&gt;"",BL62,IF(BL57&lt;&gt;"",BL57,IF(BL52&lt;&gt;"",BL52,IF(BL47&lt;&gt;"",BL47,IF(BL42&lt;&gt;"",BL42,IF(BL37&lt;&gt;"",BL37,IF(BL32&lt;&gt;"",BL32,IF(BL27&lt;&gt;"",BL27,IF(BL22&lt;&gt;"",BL22,IF(BL17&lt;&gt;"",BL17,BL12)))))))))))</f>
        <v/>
      </c>
      <c r="BM10" s="137" t="str">
        <f>IF(BM67&lt;&gt;"",BM67,IF(BM62&lt;&gt;"",BM62,IF(BM57&lt;&gt;"",BM57,IF(BM52&lt;&gt;"",BM52,IF(BM47&lt;&gt;"",BM47,IF(BM42&lt;&gt;"",BM42,IF(BM37&lt;&gt;"",BM37,IF(BM32&lt;&gt;"",BM32,IF(BM27&lt;&gt;"",BM27,IF(BM22&lt;&gt;"",BM22,IF(BM17&lt;&gt;"",BM17,BM12)))))))))))</f>
        <v/>
      </c>
    </row>
    <row r="11" spans="1:65" s="1" customFormat="1" ht="60.75" customHeight="1" thickBot="1" x14ac:dyDescent="0.25">
      <c r="A11" s="58">
        <v>44562</v>
      </c>
      <c r="B11" s="49"/>
      <c r="C11" s="49"/>
      <c r="D11" s="175" t="s">
        <v>14</v>
      </c>
      <c r="E11" s="333" t="s">
        <v>33</v>
      </c>
      <c r="F11" s="52">
        <v>1</v>
      </c>
      <c r="G11" s="52">
        <v>2</v>
      </c>
      <c r="H11" s="52">
        <v>3</v>
      </c>
      <c r="I11" s="52">
        <v>4</v>
      </c>
      <c r="J11" s="52">
        <v>5</v>
      </c>
      <c r="K11" s="52">
        <v>6</v>
      </c>
      <c r="L11" s="52">
        <v>7</v>
      </c>
      <c r="M11" s="52">
        <v>8</v>
      </c>
      <c r="N11" s="52">
        <v>9</v>
      </c>
      <c r="O11" s="52">
        <v>10</v>
      </c>
      <c r="P11" s="52">
        <v>11</v>
      </c>
      <c r="Q11" s="52">
        <v>12</v>
      </c>
      <c r="R11" s="52">
        <v>13</v>
      </c>
      <c r="S11" s="52">
        <v>14</v>
      </c>
      <c r="T11" s="52">
        <v>15</v>
      </c>
      <c r="U11" s="52"/>
      <c r="V11"/>
      <c r="W11" s="176" t="s">
        <v>1</v>
      </c>
      <c r="X11" s="177" t="s">
        <v>2</v>
      </c>
      <c r="Y11" s="178" t="s">
        <v>0</v>
      </c>
      <c r="Z11" s="200"/>
      <c r="AA11" s="179">
        <v>16</v>
      </c>
      <c r="AB11" s="179">
        <v>17</v>
      </c>
      <c r="AC11" s="179">
        <v>18</v>
      </c>
      <c r="AD11" s="179">
        <v>19</v>
      </c>
      <c r="AE11" s="52">
        <v>20</v>
      </c>
      <c r="AF11" s="52">
        <v>21</v>
      </c>
      <c r="AG11" s="52">
        <v>22</v>
      </c>
      <c r="AH11" s="52">
        <v>23</v>
      </c>
      <c r="AI11" s="52">
        <v>24</v>
      </c>
      <c r="AJ11" s="52">
        <v>25</v>
      </c>
      <c r="AK11" s="52">
        <v>26</v>
      </c>
      <c r="AL11" s="52">
        <v>27</v>
      </c>
      <c r="AM11" s="52">
        <v>28</v>
      </c>
      <c r="AN11" s="52">
        <v>29</v>
      </c>
      <c r="AO11" s="52">
        <v>30</v>
      </c>
      <c r="AP11" s="180">
        <v>31</v>
      </c>
      <c r="AQ11" s="52"/>
      <c r="AR11"/>
      <c r="AS11" s="181" t="s">
        <v>1</v>
      </c>
      <c r="AT11" s="182" t="s">
        <v>2</v>
      </c>
      <c r="AU11" s="182" t="s">
        <v>0</v>
      </c>
      <c r="AV11" s="183" t="s">
        <v>1</v>
      </c>
      <c r="AW11" s="182" t="s">
        <v>2</v>
      </c>
      <c r="AX11" s="184" t="s">
        <v>0</v>
      </c>
      <c r="AY11" s="183" t="s">
        <v>24</v>
      </c>
      <c r="AZ11" s="182" t="s">
        <v>31</v>
      </c>
      <c r="BA11" s="183" t="s">
        <v>23</v>
      </c>
      <c r="BB11" s="182" t="s">
        <v>32</v>
      </c>
      <c r="BC11" s="207" t="s">
        <v>17</v>
      </c>
      <c r="BD11" s="38" t="s">
        <v>14</v>
      </c>
      <c r="BE11" s="52" t="s">
        <v>22</v>
      </c>
      <c r="BF11" s="52"/>
      <c r="BI11" s="132" t="s">
        <v>44</v>
      </c>
      <c r="BJ11" s="132" t="s">
        <v>45</v>
      </c>
      <c r="BK11" s="132" t="s">
        <v>46</v>
      </c>
      <c r="BL11" s="132" t="s">
        <v>48</v>
      </c>
      <c r="BM11" s="132" t="s">
        <v>49</v>
      </c>
    </row>
    <row r="12" spans="1:65" ht="18.75" customHeight="1" x14ac:dyDescent="0.2">
      <c r="A12" s="344">
        <f>B12</f>
        <v>44562</v>
      </c>
      <c r="B12" s="185">
        <f>EDATE($A$11,0)</f>
        <v>44562</v>
      </c>
      <c r="C12" s="186" t="str">
        <f>IF(ISBLANK(StartDate)=TRUE,"",IF(StartDate&gt;B12,NA,IF(StartDate=B12,0,5)))</f>
        <v/>
      </c>
      <c r="D12" s="187" t="s">
        <v>12</v>
      </c>
      <c r="E12" s="238" t="str">
        <f>IF(ISBLANK(StartDate)=TRUE,"",IF(C12=NA,"",SICK-PERSONAL))</f>
        <v/>
      </c>
      <c r="F12" s="241"/>
      <c r="G12" s="241"/>
      <c r="H12" s="239"/>
      <c r="I12" s="240"/>
      <c r="J12" s="240"/>
      <c r="K12" s="240"/>
      <c r="L12" s="240"/>
      <c r="M12" s="241"/>
      <c r="N12" s="241"/>
      <c r="O12" s="240"/>
      <c r="P12" s="240"/>
      <c r="Q12" s="240"/>
      <c r="R12" s="240"/>
      <c r="S12" s="240"/>
      <c r="T12" s="241"/>
      <c r="U12" s="188">
        <f>B12+14</f>
        <v>44576</v>
      </c>
      <c r="V12" s="189" t="str">
        <f>IF(ISBLANK(StartDate)=TRUE,"",IF(StartDate&gt;U12,NA,IF(StartDate=U12,0,5)))</f>
        <v/>
      </c>
      <c r="W12" s="242" t="str">
        <f t="shared" ref="W12:W63" si="0">IF(ISBLANK(StartDate)=TRUE,"",IF(V12=NA,"",IF(C12=NA,0,SUM(F12:T12))))</f>
        <v/>
      </c>
      <c r="X12" s="225" t="str">
        <f>IF(ISBLANK(StartDate)=TRUE,"",IF(V12=NA,NA,IF(C12=NA,0,V12)))</f>
        <v/>
      </c>
      <c r="Y12" s="243" t="str">
        <f>IF(ISBLANK(StartDate)=TRUE,"",IF(V12=NA,"",IF(C12=NA,0,E12-W12+X12)))</f>
        <v/>
      </c>
      <c r="Z12" s="244">
        <f>A12+15</f>
        <v>44577</v>
      </c>
      <c r="AA12" s="241"/>
      <c r="AB12" s="239"/>
      <c r="AC12" s="240"/>
      <c r="AD12" s="240"/>
      <c r="AE12" s="240"/>
      <c r="AF12" s="240"/>
      <c r="AG12" s="241"/>
      <c r="AH12" s="241"/>
      <c r="AI12" s="240"/>
      <c r="AJ12" s="240"/>
      <c r="AK12" s="240"/>
      <c r="AL12" s="240"/>
      <c r="AM12" s="240"/>
      <c r="AN12" s="241"/>
      <c r="AO12" s="241"/>
      <c r="AP12" s="240"/>
      <c r="AQ12" s="190">
        <f>B17-1</f>
        <v>44592</v>
      </c>
      <c r="AR12" s="189" t="str">
        <f>IF(ISBLANK(StartDate)=TRUE,"",IF(StartDate&gt;AQ12,NA,IF(StartDate=AQ12,0,5)))</f>
        <v/>
      </c>
      <c r="AS12" s="224" t="str">
        <f t="shared" ref="AS12:AS68" si="1">IF(ISBLANK(StartDate)=TRUE,"",IF(AR12=NA,"",IF(Y12=NA,0,SUM(AA12:AP12))))</f>
        <v/>
      </c>
      <c r="AT12" s="225" t="str">
        <f>IF(ISBLANK(StartDate)=TRUE,"",IF(AR12=NA,NA,IF(V12=NA,0,AR12)))</f>
        <v/>
      </c>
      <c r="AU12" s="226" t="str">
        <f>IF(ISBLANK(StartDate)=TRUE,"",IF(AR12=NA,"",IF(Y12=NA,0,Y12-AS12+AT12)))</f>
        <v/>
      </c>
      <c r="AV12" s="227" t="str">
        <f t="shared" ref="AV12:AV68" si="2">IF(ISERROR(AS12+W12)=TRUE,IF(AR12=NA,"",AS12),AS12+W12)</f>
        <v/>
      </c>
      <c r="AW12" s="225" t="str">
        <f>IF(ISBLANK(StartDate)=TRUE,"",IF(AT12=NA,NA,IF(X12=NA,AT12,AT12+X12)))</f>
        <v/>
      </c>
      <c r="AX12" s="82" t="str">
        <f t="shared" ref="AX12:AX68" si="3">AU12</f>
        <v/>
      </c>
      <c r="AY12" s="81" t="str">
        <f>IF(AX12="","",IF(AX12&gt;720,AX12-720,0))</f>
        <v/>
      </c>
      <c r="AZ12" s="73"/>
      <c r="BA12" s="212" t="str">
        <f>IF(AX12="","",ForSL+AY12)</f>
        <v/>
      </c>
      <c r="BB12" s="123" t="str">
        <f>IF(AZ12="","",DonSL+AZ12)</f>
        <v/>
      </c>
      <c r="BC12" s="208" t="str">
        <f>IF(ISBLANK(StartDate)=TRUE,"",AX12-AY12)</f>
        <v/>
      </c>
      <c r="BD12" s="84" t="s">
        <v>12</v>
      </c>
      <c r="BE12" s="334"/>
      <c r="BF12" s="335"/>
      <c r="BI12" s="133" t="str">
        <f>BA12</f>
        <v/>
      </c>
      <c r="BJ12" s="133" t="str">
        <f>BA13</f>
        <v/>
      </c>
      <c r="BK12" s="2" t="str">
        <f>IF(BI12="","",BC12)</f>
        <v/>
      </c>
      <c r="BL12" s="2" t="str">
        <f>IF(BJ12="","",BC13)</f>
        <v/>
      </c>
      <c r="BM12" s="2" t="str">
        <f>IF(BI12="","",BC15)</f>
        <v/>
      </c>
    </row>
    <row r="13" spans="1:65" s="4" customFormat="1" ht="18.75" customHeight="1" x14ac:dyDescent="0.2">
      <c r="A13" s="345"/>
      <c r="B13" s="51">
        <f>EDATE($A$11,0)</f>
        <v>44562</v>
      </c>
      <c r="C13" s="50" t="str">
        <f>IF(ISBLANK(StartDate)=TRUE,"",IF(StartDate&gt;B13,NA,IF(B13&lt;FiveYr,5,IF(B13&lt;TenYr,6,7))))</f>
        <v/>
      </c>
      <c r="D13" s="72" t="s">
        <v>13</v>
      </c>
      <c r="E13" s="245" t="str">
        <f>IF(ISBLANK(StartDate)=TRUE,"",IF(C13=NA,"",Annual))</f>
        <v/>
      </c>
      <c r="F13" s="247"/>
      <c r="G13" s="247"/>
      <c r="H13" s="246"/>
      <c r="I13" s="129"/>
      <c r="J13" s="129"/>
      <c r="K13" s="129"/>
      <c r="L13" s="129"/>
      <c r="M13" s="247"/>
      <c r="N13" s="247"/>
      <c r="O13" s="129"/>
      <c r="P13" s="129"/>
      <c r="Q13" s="129"/>
      <c r="R13" s="129"/>
      <c r="S13" s="129"/>
      <c r="T13" s="247"/>
      <c r="U13" s="159">
        <f t="shared" ref="U13:U71" si="4">B13+14</f>
        <v>44576</v>
      </c>
      <c r="V13" s="87" t="str">
        <f>IF(ISBLANK(StartDate)=TRUE,"",IF(StartDate&gt;U13,NA,IF(U13&lt;FiveYr,5,IF(U13&lt;TenYr,6,7))))</f>
        <v/>
      </c>
      <c r="W13" s="248" t="str">
        <f t="shared" si="0"/>
        <v/>
      </c>
      <c r="X13" s="229" t="str">
        <f>IF(ISBLANK(StartDate)=TRUE,"",IF(V13=NA,NA,IF(C13=NA,0,V13)))</f>
        <v/>
      </c>
      <c r="Y13" s="249" t="str">
        <f>IF(ISBLANK(StartDate)=TRUE,"",IF(V13=NA,"",IF(C13=NA,0,E13-W13+X13)))</f>
        <v/>
      </c>
      <c r="Z13" s="250"/>
      <c r="AA13" s="247"/>
      <c r="AB13" s="246"/>
      <c r="AC13" s="129"/>
      <c r="AD13" s="129"/>
      <c r="AE13" s="129"/>
      <c r="AF13" s="129"/>
      <c r="AG13" s="247"/>
      <c r="AH13" s="247"/>
      <c r="AI13" s="129"/>
      <c r="AJ13" s="129"/>
      <c r="AK13" s="129"/>
      <c r="AL13" s="129"/>
      <c r="AM13" s="129"/>
      <c r="AN13" s="247"/>
      <c r="AO13" s="247"/>
      <c r="AP13" s="129"/>
      <c r="AQ13" s="167">
        <f>B18-1</f>
        <v>44592</v>
      </c>
      <c r="AR13" s="87" t="str">
        <f>IF(ISBLANK(StartDate)=TRUE,"",IF(StartDate&gt;AQ13,NA,IF(AQ13&lt;FiveYr,5,IF(AQ13&lt;TenYr,6,7))))</f>
        <v/>
      </c>
      <c r="AS13" s="228" t="str">
        <f t="shared" si="1"/>
        <v/>
      </c>
      <c r="AT13" s="229" t="str">
        <f>IF(ISBLANK(StartDate)=TRUE,"",IF(AR13=NA,NA,IF(V13=NA,0,AR13)))</f>
        <v/>
      </c>
      <c r="AU13" s="230" t="str">
        <f>IF(ISBLANK(StartDate)=TRUE,"",IF(AR13=NA,"",IF(Y13=NA,0,Y13-AS13+AT13)))</f>
        <v/>
      </c>
      <c r="AV13" s="231" t="str">
        <f t="shared" si="2"/>
        <v/>
      </c>
      <c r="AW13" s="229" t="str">
        <f>IF(ISBLANK(StartDate)=TRUE,"",IF(AT13=NA,NA,IF(X13=NA,AT13,AT13+X13)))</f>
        <v/>
      </c>
      <c r="AX13" s="75" t="str">
        <f t="shared" si="3"/>
        <v/>
      </c>
      <c r="AY13" s="74" t="str">
        <f>IF(AX13="","",IF(AX13&gt;360,AX13-360,0))</f>
        <v/>
      </c>
      <c r="AZ13" s="77"/>
      <c r="BA13" s="213" t="str">
        <f>IF(AX13="","",ForAL+AY13)</f>
        <v/>
      </c>
      <c r="BB13" s="153" t="str">
        <f>IF(AZ13="","",DonAL+AY13)</f>
        <v/>
      </c>
      <c r="BC13" s="209" t="str">
        <f>IF(ISBLANK(StartDate)=TRUE,"",AX13-AY13)</f>
        <v/>
      </c>
      <c r="BD13" s="78" t="s">
        <v>13</v>
      </c>
      <c r="BE13" s="336"/>
      <c r="BF13" s="337"/>
      <c r="BK13" s="2"/>
      <c r="BL13" s="2"/>
      <c r="BM13" s="2"/>
    </row>
    <row r="14" spans="1:65" s="4" customFormat="1" ht="18.75" customHeight="1" x14ac:dyDescent="0.2">
      <c r="A14" s="345"/>
      <c r="B14" s="51">
        <f>EDATE($A$11,0)</f>
        <v>44562</v>
      </c>
      <c r="C14" s="50" t="str">
        <f>IF(ISBLANK(StartDate)=TRUE,"",IF(StartDate&gt;B14,NA,IF(StartDate=B14,0,0)))</f>
        <v/>
      </c>
      <c r="D14" s="154" t="s">
        <v>21</v>
      </c>
      <c r="E14" s="252" t="str">
        <f>IF(ISBLANK(StartDate)=TRUE,"",IF(C14=NA,"",PERSONAL))</f>
        <v/>
      </c>
      <c r="F14" s="254"/>
      <c r="G14" s="254"/>
      <c r="H14" s="253"/>
      <c r="I14" s="165"/>
      <c r="J14" s="165"/>
      <c r="K14" s="165"/>
      <c r="L14" s="165"/>
      <c r="M14" s="254"/>
      <c r="N14" s="254"/>
      <c r="O14" s="165"/>
      <c r="P14" s="165"/>
      <c r="Q14" s="165"/>
      <c r="R14" s="165"/>
      <c r="S14" s="165"/>
      <c r="T14" s="254"/>
      <c r="U14" s="160">
        <f>B14+14</f>
        <v>44576</v>
      </c>
      <c r="V14" s="161" t="str">
        <f>IF(ISBLANK(StartDate)=TRUE,"",IF(StartDate&gt;U14,NA,IF(StartDate=U14,0,0)))</f>
        <v/>
      </c>
      <c r="W14" s="255" t="str">
        <f>IF(ISBLANK(StartDate)=TRUE,"",IF(V14=NA,"",IF(C14=NA,0,SUM(F14:T14))))</f>
        <v/>
      </c>
      <c r="X14" s="233" t="str">
        <f>IF(ISBLANK(StartDate)=TRUE,"",NA)</f>
        <v/>
      </c>
      <c r="Y14" s="256" t="str">
        <f>IF(ISBLANK(StartDate)=TRUE,"",IF(V14=NA,"",IF(C14=NA,0,E14-W14)))</f>
        <v/>
      </c>
      <c r="Z14" s="257"/>
      <c r="AA14" s="254"/>
      <c r="AB14" s="253"/>
      <c r="AC14" s="165"/>
      <c r="AD14" s="165"/>
      <c r="AE14" s="165"/>
      <c r="AF14" s="165"/>
      <c r="AG14" s="254"/>
      <c r="AH14" s="254"/>
      <c r="AI14" s="165"/>
      <c r="AJ14" s="165"/>
      <c r="AK14" s="165"/>
      <c r="AL14" s="165"/>
      <c r="AM14" s="165"/>
      <c r="AN14" s="254"/>
      <c r="AO14" s="254"/>
      <c r="AP14" s="165"/>
      <c r="AQ14" s="167">
        <f>B18-1</f>
        <v>44592</v>
      </c>
      <c r="AR14" s="161" t="str">
        <f>IF(ISBLANK(StartDate)=TRUE,"",IF(StartDate&gt;AQ14,NA,IF(StartDate=AQ14,0,0)))</f>
        <v/>
      </c>
      <c r="AS14" s="232" t="str">
        <f>IF(ISBLANK(StartDate)=TRUE,"",IF(AR14=NA,"",IF(Y14=NA,0,SUM(AA14:AP14))))</f>
        <v/>
      </c>
      <c r="AT14" s="233" t="str">
        <f>IF(ISBLANK(StartDate)=TRUE,"",NA)</f>
        <v/>
      </c>
      <c r="AU14" s="234" t="str">
        <f>IF(ISBLANK(StartDate)=TRUE,"",IF(AR14=NA,"",IF(Y14=NA,0,Y14-AS14)))</f>
        <v/>
      </c>
      <c r="AV14" s="235" t="str">
        <f>IF(ISERROR(AS14+W14)=TRUE,IF(AR14=NA,"",AS14),AS14+W14)</f>
        <v/>
      </c>
      <c r="AW14" s="233" t="str">
        <f>IF(ISBLANK(StartDate)=TRUE,"",NA)</f>
        <v/>
      </c>
      <c r="AX14" s="79" t="str">
        <f>AU14</f>
        <v/>
      </c>
      <c r="AY14" s="162"/>
      <c r="AZ14" s="163"/>
      <c r="BA14" s="164"/>
      <c r="BB14" s="205"/>
      <c r="BC14" s="210" t="str">
        <f>IF(ISBLANK(StartDate)=TRUE,"",AX14)</f>
        <v/>
      </c>
      <c r="BD14" s="80" t="s">
        <v>21</v>
      </c>
      <c r="BE14" s="299"/>
      <c r="BF14" s="300"/>
      <c r="BK14" s="2"/>
      <c r="BL14" s="2"/>
      <c r="BM14" s="2"/>
    </row>
    <row r="15" spans="1:65" s="323" customFormat="1" ht="18.75" customHeight="1" x14ac:dyDescent="0.2">
      <c r="A15" s="345"/>
      <c r="B15" s="301">
        <f>EDATE($A$11,0)</f>
        <v>44562</v>
      </c>
      <c r="C15" s="302" t="str">
        <f>IF(ISBLANK(StartDate)=TRUE,"",IF(StartDate&gt;B15,NA,IF(StartDate=B15,0,0)))</f>
        <v/>
      </c>
      <c r="D15" s="303" t="s">
        <v>52</v>
      </c>
      <c r="E15" s="304">
        <v>0</v>
      </c>
      <c r="F15" s="305"/>
      <c r="G15" s="305"/>
      <c r="H15" s="306"/>
      <c r="I15" s="307"/>
      <c r="J15" s="307"/>
      <c r="K15" s="307"/>
      <c r="L15" s="307"/>
      <c r="M15" s="305"/>
      <c r="N15" s="305"/>
      <c r="O15" s="307"/>
      <c r="P15" s="307"/>
      <c r="Q15" s="307"/>
      <c r="R15" s="307"/>
      <c r="S15" s="307"/>
      <c r="T15" s="305"/>
      <c r="U15" s="301">
        <f>B15+14</f>
        <v>44576</v>
      </c>
      <c r="V15" s="302" t="str">
        <f>IF(ISBLANK(StartDate)=TRUE,"",IF(StartDate&gt;U15,NA,IF(StartDate=U15,0,0)))</f>
        <v/>
      </c>
      <c r="W15" s="308">
        <f>IF(ISBLANK(E15)=TRUE,"",IF(V15=NA,"",IF(C15=NA,0,SUM(F15:T15))))</f>
        <v>0</v>
      </c>
      <c r="X15" s="309" t="s">
        <v>53</v>
      </c>
      <c r="Y15" s="310">
        <f>IF(ISBLANK(E15)=TRUE,"",IF(V15=NA,"",IF(C15=NA,0,E15-W15)))</f>
        <v>0</v>
      </c>
      <c r="Z15" s="311"/>
      <c r="AA15" s="305"/>
      <c r="AB15" s="306"/>
      <c r="AC15" s="307"/>
      <c r="AD15" s="307"/>
      <c r="AE15" s="307"/>
      <c r="AF15" s="307"/>
      <c r="AG15" s="305"/>
      <c r="AH15" s="305"/>
      <c r="AI15" s="307"/>
      <c r="AJ15" s="307"/>
      <c r="AK15" s="307"/>
      <c r="AL15" s="307"/>
      <c r="AM15" s="307"/>
      <c r="AN15" s="305"/>
      <c r="AO15" s="305"/>
      <c r="AP15" s="307"/>
      <c r="AQ15" s="301">
        <f>B20-1</f>
        <v>44592</v>
      </c>
      <c r="AR15" s="302" t="str">
        <f>IF(ISBLANK(StartDate)=TRUE,"",IF(StartDate&gt;AQ15,NA,IF(StartDate=AQ15,0,0)))</f>
        <v/>
      </c>
      <c r="AS15" s="312">
        <f>IF(ISBLANK(E15)=TRUE,"",IF(AR15=NA,"",IF(Y15=NA,0,SUM(AA15:AP15))))</f>
        <v>0</v>
      </c>
      <c r="AT15" s="309" t="s">
        <v>53</v>
      </c>
      <c r="AU15" s="313">
        <f>IF(ISBLANK(E15)=TRUE,"",IF(AR15=NA,"",IF(Y15=NA,0,Y15-AS15)))</f>
        <v>0</v>
      </c>
      <c r="AV15" s="314">
        <f>IF(ISERROR(AS15+W15)=TRUE,IF(AR15=NA,"",AS15),AS15+W15)</f>
        <v>0</v>
      </c>
      <c r="AW15" s="309" t="s">
        <v>53</v>
      </c>
      <c r="AX15" s="315">
        <f>AU15</f>
        <v>0</v>
      </c>
      <c r="AY15" s="316"/>
      <c r="AZ15" s="317"/>
      <c r="BA15" s="318"/>
      <c r="BB15" s="319"/>
      <c r="BC15" s="332" t="str">
        <f>IF(ISBLANK(StartDate)=TRUE,"",AX15)</f>
        <v/>
      </c>
      <c r="BD15" s="320" t="s">
        <v>52</v>
      </c>
      <c r="BE15" s="321"/>
      <c r="BF15" s="322"/>
      <c r="BK15" s="324"/>
      <c r="BL15" s="324"/>
      <c r="BM15" s="324"/>
    </row>
    <row r="16" spans="1:65" s="4" customFormat="1" ht="18.75" customHeight="1" thickBot="1" x14ac:dyDescent="0.25">
      <c r="A16" s="346"/>
      <c r="B16" s="51">
        <f>EDATE($A$11,0)</f>
        <v>44562</v>
      </c>
      <c r="C16" s="14">
        <v>0</v>
      </c>
      <c r="D16" s="155" t="s">
        <v>51</v>
      </c>
      <c r="E16" s="260">
        <v>0</v>
      </c>
      <c r="F16" s="264"/>
      <c r="G16" s="264"/>
      <c r="H16" s="261" t="str">
        <f ca="1">IF(TODAY()&lt;$B16,"",IF(ISBLANK(StartDate)=TRUE,"",IF(StartDate&gt;$B16,"",IF(StartDate=$B16,0,8))))</f>
        <v/>
      </c>
      <c r="I16" s="262"/>
      <c r="J16" s="262"/>
      <c r="K16" s="262"/>
      <c r="L16" s="262"/>
      <c r="M16" s="264"/>
      <c r="N16" s="264"/>
      <c r="O16" s="262"/>
      <c r="P16" s="262"/>
      <c r="Q16" s="262"/>
      <c r="R16" s="262"/>
      <c r="S16" s="262"/>
      <c r="T16" s="264"/>
      <c r="U16" s="167">
        <f t="shared" si="4"/>
        <v>44576</v>
      </c>
      <c r="V16" s="236" t="str">
        <f ca="1">IF(ISBLANK(StartDate)=TRUE,"",IF(TODAY()&lt;$B16,0,IF(StartDate&gt;$B16,0,8)))</f>
        <v/>
      </c>
      <c r="W16" s="265" t="str">
        <f>IF(ISBLANK(StartDate)=TRUE,"",SUM(F16:T16))</f>
        <v/>
      </c>
      <c r="X16" s="236" t="str">
        <f ca="1">IF(OR(V16="",V16=0),"",IF(ISBLANK(StartDate)=TRUE,"",IF(V16=NA,NA,IF(C16=NA,0,V16))))</f>
        <v/>
      </c>
      <c r="Y16" s="266" t="str">
        <f ca="1">IF(ISBLANK(StartDate)=TRUE,"",IF(X16="",0,IF(X16&gt;0,X16-W16,IF(TODAY()&gt;$B16,"",IF(StartDate&gt;TODAY(),"",X16-W16)))))</f>
        <v/>
      </c>
      <c r="Z16" s="267"/>
      <c r="AA16" s="264"/>
      <c r="AB16" s="261" t="str">
        <f ca="1">IF(TODAY()&lt;$B16,"",IF(ISBLANK(StartDate)=TRUE,"",IF(StartDate&gt;$B16,"",IF(StartDate=$B16,0,8))))</f>
        <v/>
      </c>
      <c r="AC16" s="262"/>
      <c r="AD16" s="262"/>
      <c r="AE16" s="262"/>
      <c r="AF16" s="263"/>
      <c r="AG16" s="264"/>
      <c r="AH16" s="264"/>
      <c r="AI16" s="262"/>
      <c r="AJ16" s="262"/>
      <c r="AK16" s="262"/>
      <c r="AL16" s="263"/>
      <c r="AM16" s="263"/>
      <c r="AN16" s="264"/>
      <c r="AO16" s="264"/>
      <c r="AP16" s="262"/>
      <c r="AQ16" s="167">
        <f>B21-1</f>
        <v>44592</v>
      </c>
      <c r="AR16" s="295" t="str">
        <f ca="1">IF(ISBLANK(StartDate)=TRUE,"",IF(TODAY()&lt;$U16,0,IF(StartDate&gt;$U16,0,8)))</f>
        <v/>
      </c>
      <c r="AS16" s="265" t="str">
        <f>IF(ISBLANK(StartDate)=TRUE,"",SUM(AA16:AP16))</f>
        <v/>
      </c>
      <c r="AT16" s="236" t="str">
        <f ca="1">IF(OR(AR16="",AR16=0),"",IF(ISBLANK(StartDate)=TRUE,"",IF(AR16=NA,NA,IF(Y16=NA,0,AR16))))</f>
        <v/>
      </c>
      <c r="AU16" s="266" t="str">
        <f ca="1">IF(ISBLANK(StartDate)=TRUE,"",IF(AT16="",0,IF(AT16&gt;0,AT16-AS16,IF(TODAY()&gt;$B16,"",IF(StartDate&gt;TODAY(),"",AT16-AS16)))))</f>
        <v/>
      </c>
      <c r="AV16" s="237" t="str">
        <f ca="1">IF(ISERROR(AS16+W16)=TRUE,IF(AR16=NA,"",AS16),AS16+W16)</f>
        <v/>
      </c>
      <c r="AW16" s="236" t="str">
        <f>IF(ISBLANK(StartDate)=TRUE,"",IF(AND(X16="",AT16=""),"",V16+AR16))</f>
        <v/>
      </c>
      <c r="AX16" s="294" t="str">
        <f>IF(ISBLANK(StartDate)=TRUE,"",Y16+AU16)</f>
        <v/>
      </c>
      <c r="AY16" s="162"/>
      <c r="AZ16" s="169"/>
      <c r="BA16" s="170"/>
      <c r="BB16" s="169"/>
      <c r="BC16" s="211" t="str">
        <f>IF(ISBLANK(StartDate)=TRUE,"",AX16)</f>
        <v/>
      </c>
      <c r="BD16" s="156" t="s">
        <v>51</v>
      </c>
      <c r="BE16" s="336"/>
      <c r="BF16" s="337"/>
      <c r="BK16" s="2"/>
      <c r="BL16" s="2"/>
      <c r="BM16" s="2"/>
    </row>
    <row r="17" spans="1:65" ht="18.75" customHeight="1" thickTop="1" thickBot="1" x14ac:dyDescent="0.25">
      <c r="A17" s="338">
        <f>B17</f>
        <v>44593</v>
      </c>
      <c r="B17" s="51">
        <f>EDATE($A$11,1)</f>
        <v>44593</v>
      </c>
      <c r="C17" s="50" t="str">
        <f>IF(ISBLANK(StartDate)=TRUE,"",IF(StartDate&gt;B17,NA,IF(StartDate=B17,0,5)))</f>
        <v/>
      </c>
      <c r="D17" s="71" t="s">
        <v>12</v>
      </c>
      <c r="E17" s="238" t="str">
        <f>IF(ISBLANK(StartDate)=TRUE,"",IF(C17=NA,"",IF(AR12=NA,0,BC12)))</f>
        <v/>
      </c>
      <c r="F17" s="240"/>
      <c r="G17" s="240"/>
      <c r="H17" s="240"/>
      <c r="I17" s="240"/>
      <c r="J17" s="241"/>
      <c r="K17" s="241"/>
      <c r="L17" s="240"/>
      <c r="M17" s="240"/>
      <c r="N17" s="240"/>
      <c r="O17" s="240"/>
      <c r="P17" s="240"/>
      <c r="Q17" s="241"/>
      <c r="R17" s="241"/>
      <c r="S17" s="240"/>
      <c r="T17" s="240"/>
      <c r="U17" s="157">
        <f t="shared" si="4"/>
        <v>44607</v>
      </c>
      <c r="V17" s="158" t="str">
        <f>IF(ISBLANK(StartDate)=TRUE,"",IF(StartDate&gt;U17,NA,IF(StartDate=U17,0,5)))</f>
        <v/>
      </c>
      <c r="W17" s="242" t="str">
        <f t="shared" si="0"/>
        <v/>
      </c>
      <c r="X17" s="225" t="str">
        <f>IF(V17=NA,NA,IF(C17=NA,0,V17))</f>
        <v/>
      </c>
      <c r="Y17" s="243" t="str">
        <f>IF(ISBLANK(StartDate)=TRUE,"",IF(V17=NA,"",IF(C17=NA,0,E17-W17+X17)))</f>
        <v/>
      </c>
      <c r="Z17" s="274">
        <f>A17+15</f>
        <v>44608</v>
      </c>
      <c r="AA17" s="240"/>
      <c r="AB17" s="240"/>
      <c r="AC17" s="240"/>
      <c r="AD17" s="241"/>
      <c r="AE17" s="241"/>
      <c r="AF17" s="240"/>
      <c r="AG17" s="240"/>
      <c r="AH17" s="240"/>
      <c r="AI17" s="240"/>
      <c r="AJ17" s="240"/>
      <c r="AK17" s="241"/>
      <c r="AL17" s="241"/>
      <c r="AM17" s="240"/>
      <c r="AN17" s="275"/>
      <c r="AO17" s="275"/>
      <c r="AP17" s="275"/>
      <c r="AQ17" s="167">
        <f>B22-1</f>
        <v>44620</v>
      </c>
      <c r="AR17" s="192" t="str">
        <f>IF(ISBLANK(StartDate)=TRUE,"",IF(StartDate&gt;AQ17,NA,IF(StartDate=AQ17,0,5)))</f>
        <v/>
      </c>
      <c r="AS17" s="224" t="str">
        <f t="shared" si="1"/>
        <v/>
      </c>
      <c r="AT17" s="225" t="str">
        <f>IF(ISBLANK(StartDate)=TRUE,"",IF(AR17=NA,NA,IF(V17=NA,0,AR17)))</f>
        <v/>
      </c>
      <c r="AU17" s="226" t="str">
        <f>IF(ISBLANK(StartDate)=TRUE,"",IF(AR17=NA,"",IF(Y17=NA,0,Y17-AS17+AT17)))</f>
        <v/>
      </c>
      <c r="AV17" s="227" t="str">
        <f t="shared" si="2"/>
        <v/>
      </c>
      <c r="AW17" s="225" t="str">
        <f>IF(ISBLANK(StartDate)=TRUE,"",IF(AT17=NA,NA,IF(X17=NA,AT17,AT17+X17)))</f>
        <v/>
      </c>
      <c r="AX17" s="82" t="str">
        <f t="shared" si="3"/>
        <v/>
      </c>
      <c r="AY17" s="83" t="str">
        <f>IF(AX17="","",IF(AX17&gt;720,AX17-720,0))</f>
        <v/>
      </c>
      <c r="AZ17" s="123"/>
      <c r="BA17" s="212" t="str">
        <f>IF(AX17="","",BA12+AY17)</f>
        <v/>
      </c>
      <c r="BB17" s="203" t="str">
        <f>IF(AZ17="","",BB12+AZ17)</f>
        <v/>
      </c>
      <c r="BC17" s="208" t="str">
        <f>IF(ISBLANK(StartDate)=TRUE,"",AX17-AY17)</f>
        <v/>
      </c>
      <c r="BD17" s="84" t="s">
        <v>12</v>
      </c>
      <c r="BE17" s="334"/>
      <c r="BF17" s="335"/>
      <c r="BI17" s="133" t="str">
        <f>BA17</f>
        <v/>
      </c>
      <c r="BJ17" s="133" t="str">
        <f>BA18</f>
        <v/>
      </c>
      <c r="BK17" s="2" t="str">
        <f>IF(BI17="","",BC17)</f>
        <v/>
      </c>
      <c r="BL17" s="2" t="str">
        <f>IF(BJ17="","",BC18)</f>
        <v/>
      </c>
      <c r="BM17" s="2" t="str">
        <f>IF(BI17="","",BC21)</f>
        <v/>
      </c>
    </row>
    <row r="18" spans="1:65" s="4" customFormat="1" ht="18.75" customHeight="1" thickBot="1" x14ac:dyDescent="0.25">
      <c r="A18" s="338"/>
      <c r="B18" s="51">
        <f>EDATE($A$11,1)</f>
        <v>44593</v>
      </c>
      <c r="C18" s="50" t="str">
        <f>IF(ISBLANK(StartDate)=TRUE,"",IF(StartDate&gt;B18,NA,IF(B18&lt;FiveYr,5,IF(B18&lt;TenYr,6,7))))</f>
        <v/>
      </c>
      <c r="D18" s="72" t="s">
        <v>13</v>
      </c>
      <c r="E18" s="245" t="str">
        <f>IF(ISBLANK(StartDate)=TRUE,"",IF(C18=NA,"",IF(AR13=NA,0,BC13)))</f>
        <v/>
      </c>
      <c r="F18" s="129"/>
      <c r="G18" s="129"/>
      <c r="H18" s="129"/>
      <c r="I18" s="129"/>
      <c r="J18" s="247"/>
      <c r="K18" s="247"/>
      <c r="L18" s="129"/>
      <c r="M18" s="129"/>
      <c r="N18" s="129"/>
      <c r="O18" s="129"/>
      <c r="P18" s="129"/>
      <c r="Q18" s="247"/>
      <c r="R18" s="247"/>
      <c r="S18" s="129"/>
      <c r="T18" s="129"/>
      <c r="U18" s="159">
        <f t="shared" si="4"/>
        <v>44607</v>
      </c>
      <c r="V18" s="87" t="str">
        <f>IF(ISBLANK(StartDate)=TRUE,"",IF(StartDate&gt;U18,NA,IF(U18&lt;FiveYr,5,IF(U18&lt;TenYr,6,7))))</f>
        <v/>
      </c>
      <c r="W18" s="248" t="str">
        <f t="shared" si="0"/>
        <v/>
      </c>
      <c r="X18" s="229" t="str">
        <f>IF(V18=NA,NA,IF(C18=NA,0,V18))</f>
        <v/>
      </c>
      <c r="Y18" s="249" t="str">
        <f>IF(ISBLANK(StartDate)=TRUE,"",IF(V18=NA,"",IF(C18=NA,0,E18-W18+X18)))</f>
        <v/>
      </c>
      <c r="Z18" s="250"/>
      <c r="AA18" s="129"/>
      <c r="AB18" s="129"/>
      <c r="AC18" s="129"/>
      <c r="AD18" s="247"/>
      <c r="AE18" s="247"/>
      <c r="AF18" s="129"/>
      <c r="AG18" s="129"/>
      <c r="AH18" s="129"/>
      <c r="AI18" s="129"/>
      <c r="AJ18" s="129"/>
      <c r="AK18" s="247"/>
      <c r="AL18" s="247"/>
      <c r="AM18" s="129"/>
      <c r="AN18" s="277"/>
      <c r="AO18" s="277"/>
      <c r="AP18" s="277"/>
      <c r="AQ18" s="167">
        <f>B23-1</f>
        <v>44620</v>
      </c>
      <c r="AR18" s="193" t="str">
        <f>IF(ISBLANK(StartDate)=TRUE,"",IF(StartDate&gt;AQ18,NA,IF(AQ18&lt;FiveYr,5,IF(AQ18&lt;TenYr,6,7))))</f>
        <v/>
      </c>
      <c r="AS18" s="228" t="str">
        <f t="shared" si="1"/>
        <v/>
      </c>
      <c r="AT18" s="229" t="str">
        <f>IF(ISBLANK(StartDate)=TRUE,"",IF(AR18=NA,NA,IF(V18=NA,0,AR18)))</f>
        <v/>
      </c>
      <c r="AU18" s="230" t="str">
        <f>IF(ISBLANK(StartDate)=TRUE,"",IF(AR18=NA,"",IF(Y18=NA,0,Y18-AS18+AT18)))</f>
        <v/>
      </c>
      <c r="AV18" s="231" t="str">
        <f t="shared" si="2"/>
        <v/>
      </c>
      <c r="AW18" s="229" t="str">
        <f>IF(ISBLANK(StartDate)=TRUE,"",IF(AT18=NA,NA,IF(X18=NA,AT18,AT18+X18)))</f>
        <v/>
      </c>
      <c r="AX18" s="75" t="str">
        <f t="shared" si="3"/>
        <v/>
      </c>
      <c r="AY18" s="76" t="str">
        <f>IF(AX18="","",IF(AX18&gt;360,AX18-360,0))</f>
        <v/>
      </c>
      <c r="AZ18" s="122"/>
      <c r="BA18" s="213" t="str">
        <f>IF(AX18="","",BA13+AY18)</f>
        <v/>
      </c>
      <c r="BB18" s="153" t="str">
        <f>IF(AZ18="","",BB13+AZ18)</f>
        <v/>
      </c>
      <c r="BC18" s="209" t="str">
        <f>IF(ISBLANK(StartDate)=TRUE,"",AX18-AY18)</f>
        <v/>
      </c>
      <c r="BD18" s="78" t="s">
        <v>13</v>
      </c>
      <c r="BE18" s="336"/>
      <c r="BF18" s="337"/>
      <c r="BK18" s="2"/>
      <c r="BL18" s="2"/>
      <c r="BM18" s="2"/>
    </row>
    <row r="19" spans="1:65" s="4" customFormat="1" ht="18.75" customHeight="1" thickBot="1" x14ac:dyDescent="0.25">
      <c r="A19" s="338"/>
      <c r="B19" s="51">
        <f>EDATE($A$11,1)</f>
        <v>44593</v>
      </c>
      <c r="C19" s="50" t="str">
        <f>IF(ISBLANK(StartDate)=TRUE,"",IF(StartDate&gt;B19,NA,IF(StartDate=B19,0,0)))</f>
        <v/>
      </c>
      <c r="D19" s="154" t="s">
        <v>21</v>
      </c>
      <c r="E19" s="252" t="str">
        <f>IF(ISBLANK(StartDate)=TRUE,"",IF(C19=NA,"",IF(AR14=NA,0,AX14)))</f>
        <v/>
      </c>
      <c r="F19" s="165"/>
      <c r="G19" s="165"/>
      <c r="H19" s="165"/>
      <c r="I19" s="165"/>
      <c r="J19" s="254"/>
      <c r="K19" s="254"/>
      <c r="L19" s="165"/>
      <c r="M19" s="165"/>
      <c r="N19" s="165"/>
      <c r="O19" s="165"/>
      <c r="P19" s="165"/>
      <c r="Q19" s="254"/>
      <c r="R19" s="254"/>
      <c r="S19" s="165"/>
      <c r="T19" s="165"/>
      <c r="U19" s="160">
        <f t="shared" ref="U19" si="5">B19+14</f>
        <v>44607</v>
      </c>
      <c r="V19" s="161" t="str">
        <f>IF(ISBLANK(StartDate)=TRUE,"",IF(StartDate&gt;U19,NA,IF(StartDate=U19,0,0)))</f>
        <v/>
      </c>
      <c r="W19" s="255" t="str">
        <f>IF(ISBLANK(StartDate)=TRUE,"",IF(V19=NA,"",IF(C19=NA,0,SUM(F19:T19))))</f>
        <v/>
      </c>
      <c r="X19" s="233" t="str">
        <f>IF(ISBLANK(StartDate)=TRUE,"",NA)</f>
        <v/>
      </c>
      <c r="Y19" s="256" t="str">
        <f>IF(ISBLANK(StartDate)=TRUE,"",IF(V19=NA,"",IF(C19=NA,0,E19-W19)))</f>
        <v/>
      </c>
      <c r="Z19" s="257"/>
      <c r="AA19" s="165"/>
      <c r="AB19" s="165"/>
      <c r="AC19" s="165"/>
      <c r="AD19" s="254"/>
      <c r="AE19" s="254"/>
      <c r="AF19" s="165"/>
      <c r="AG19" s="165"/>
      <c r="AH19" s="165"/>
      <c r="AI19" s="165"/>
      <c r="AJ19" s="165"/>
      <c r="AK19" s="254"/>
      <c r="AL19" s="254"/>
      <c r="AM19" s="165"/>
      <c r="AN19" s="278"/>
      <c r="AO19" s="278"/>
      <c r="AP19" s="278"/>
      <c r="AQ19" s="167">
        <f>B23-1</f>
        <v>44620</v>
      </c>
      <c r="AR19" s="191" t="str">
        <f>IF(ISBLANK(StartDate)=TRUE,"",IF(StartDate&gt;AQ19,NA,IF(StartDate=AQ19,0,0)))</f>
        <v/>
      </c>
      <c r="AS19" s="232" t="str">
        <f>IF(ISBLANK(StartDate)=TRUE,"",IF(AR19=NA,"",IF(Y19=NA,0,SUM(AA19:AP19))))</f>
        <v/>
      </c>
      <c r="AT19" s="233" t="str">
        <f>IF(ISBLANK(StartDate)=TRUE,"",NA)</f>
        <v/>
      </c>
      <c r="AU19" s="234" t="str">
        <f>IF(ISBLANK(StartDate)=TRUE,"",IF(AR19=NA,"",IF(Y19=NA,0,Y19-AS19)))</f>
        <v/>
      </c>
      <c r="AV19" s="235" t="str">
        <f>IF(ISERROR(AS19+W19)=TRUE,IF(AR19=NA,"",AS19),AS19+W19)</f>
        <v/>
      </c>
      <c r="AW19" s="233" t="str">
        <f>IF(ISBLANK(StartDate)=TRUE,"",NA)</f>
        <v/>
      </c>
      <c r="AX19" s="79" t="str">
        <f>AU19</f>
        <v/>
      </c>
      <c r="AY19" s="162"/>
      <c r="AZ19" s="163"/>
      <c r="BA19" s="164"/>
      <c r="BB19" s="205"/>
      <c r="BC19" s="210" t="str">
        <f>IF(ISBLANK(StartDate)=TRUE,"",AX19)</f>
        <v/>
      </c>
      <c r="BD19" s="80" t="s">
        <v>21</v>
      </c>
      <c r="BE19" s="299"/>
      <c r="BF19" s="300"/>
      <c r="BK19" s="2"/>
      <c r="BL19" s="2"/>
      <c r="BM19" s="2"/>
    </row>
    <row r="20" spans="1:65" s="323" customFormat="1" ht="18.75" customHeight="1" thickBot="1" x14ac:dyDescent="0.25">
      <c r="A20" s="338"/>
      <c r="B20" s="301">
        <f>EDATE($A$11,1)</f>
        <v>44593</v>
      </c>
      <c r="C20" s="302" t="str">
        <f>IF(ISBLANK(StartDate)=TRUE,"",IF(StartDate&gt;B20,NA,IF(StartDate=B20,0,0)))</f>
        <v/>
      </c>
      <c r="D20" s="303" t="s">
        <v>52</v>
      </c>
      <c r="E20" s="304">
        <f>IF(ISBLANK(E15)=TRUE,"",IF(C20=NA,"",IF(AR15=NA,0,AX15)))</f>
        <v>0</v>
      </c>
      <c r="F20" s="307"/>
      <c r="G20" s="307"/>
      <c r="H20" s="307"/>
      <c r="I20" s="307"/>
      <c r="J20" s="305"/>
      <c r="K20" s="305"/>
      <c r="L20" s="307"/>
      <c r="M20" s="307"/>
      <c r="N20" s="307"/>
      <c r="O20" s="307"/>
      <c r="P20" s="307"/>
      <c r="Q20" s="305"/>
      <c r="R20" s="305"/>
      <c r="S20" s="307"/>
      <c r="T20" s="307"/>
      <c r="U20" s="301">
        <f t="shared" si="4"/>
        <v>44607</v>
      </c>
      <c r="V20" s="302" t="str">
        <f>IF(ISBLANK(StartDate)=TRUE,"",IF(StartDate&gt;U20,NA,IF(StartDate=U20,0,0)))</f>
        <v/>
      </c>
      <c r="W20" s="308">
        <f>IF(ISBLANK(E20)=TRUE,"",IF(V20=NA,"",IF(C20=NA,0,SUM(F20:T20))))</f>
        <v>0</v>
      </c>
      <c r="X20" s="309" t="s">
        <v>53</v>
      </c>
      <c r="Y20" s="310">
        <f>IF(ISBLANK(E20)=TRUE,"",IF(V20=NA,"",IF(C20=NA,0,E20-W20)))</f>
        <v>0</v>
      </c>
      <c r="Z20" s="311"/>
      <c r="AA20" s="307"/>
      <c r="AB20" s="307"/>
      <c r="AC20" s="307"/>
      <c r="AD20" s="305"/>
      <c r="AE20" s="305"/>
      <c r="AF20" s="307"/>
      <c r="AG20" s="307"/>
      <c r="AH20" s="307"/>
      <c r="AI20" s="307"/>
      <c r="AJ20" s="307"/>
      <c r="AK20" s="305"/>
      <c r="AL20" s="305"/>
      <c r="AM20" s="307"/>
      <c r="AN20" s="331"/>
      <c r="AO20" s="331"/>
      <c r="AP20" s="331"/>
      <c r="AQ20" s="301">
        <f>B25-1</f>
        <v>44620</v>
      </c>
      <c r="AR20" s="329" t="str">
        <f>IF(ISBLANK(StartDate)=TRUE,"",IF(StartDate&gt;AQ20,NA,IF(StartDate=AQ20,0,0)))</f>
        <v/>
      </c>
      <c r="AS20" s="312">
        <f>IF(ISBLANK(E20)=TRUE,"",IF(AR20=NA,"",IF(Y20=NA,0,SUM(AA20:AP20))))</f>
        <v>0</v>
      </c>
      <c r="AT20" s="309" t="s">
        <v>53</v>
      </c>
      <c r="AU20" s="313">
        <f>IF(ISBLANK(E20)=TRUE,"",IF(AR20=NA,"",IF(Y20=NA,0,Y20-AS20)))</f>
        <v>0</v>
      </c>
      <c r="AV20" s="314">
        <f>IF(ISERROR(AS20+W20)=TRUE,IF(AR20=NA,"",AS20),AS20+W20)</f>
        <v>0</v>
      </c>
      <c r="AW20" s="309" t="s">
        <v>53</v>
      </c>
      <c r="AX20" s="315">
        <f>AU20</f>
        <v>0</v>
      </c>
      <c r="AY20" s="316"/>
      <c r="AZ20" s="317"/>
      <c r="BA20" s="318"/>
      <c r="BB20" s="319"/>
      <c r="BC20" s="332" t="str">
        <f>IF(ISBLANK(StartDate)=TRUE,"",AX20)</f>
        <v/>
      </c>
      <c r="BD20" s="320" t="s">
        <v>52</v>
      </c>
      <c r="BE20" s="321"/>
      <c r="BF20" s="322"/>
      <c r="BK20" s="324"/>
      <c r="BL20" s="324"/>
      <c r="BM20" s="324"/>
    </row>
    <row r="21" spans="1:65" s="4" customFormat="1" ht="18.75" customHeight="1" thickBot="1" x14ac:dyDescent="0.25">
      <c r="A21" s="338"/>
      <c r="B21" s="51">
        <f>EDATE($A$11,1)</f>
        <v>44593</v>
      </c>
      <c r="C21" s="14">
        <v>0</v>
      </c>
      <c r="D21" s="155" t="s">
        <v>51</v>
      </c>
      <c r="E21" s="260" t="str">
        <f>IF(ISBLANK(StartDate)=TRUE,"",AX16)</f>
        <v/>
      </c>
      <c r="F21" s="263"/>
      <c r="G21" s="263"/>
      <c r="H21" s="263"/>
      <c r="I21" s="263"/>
      <c r="J21" s="264"/>
      <c r="K21" s="264"/>
      <c r="L21" s="262"/>
      <c r="M21" s="262"/>
      <c r="N21" s="262"/>
      <c r="O21" s="263"/>
      <c r="P21" s="263"/>
      <c r="Q21" s="264"/>
      <c r="R21" s="264"/>
      <c r="S21" s="262"/>
      <c r="T21" s="262"/>
      <c r="U21" s="167">
        <f t="shared" si="4"/>
        <v>44607</v>
      </c>
      <c r="V21" s="168"/>
      <c r="W21" s="265" t="str">
        <f>IF(ISBLANK(StartDate)=TRUE,"",SUM(F21:T21))</f>
        <v/>
      </c>
      <c r="X21" s="236" t="str">
        <f>IF(OR(V21="",V21=0),"",IF(ISBLANK(StartDate)=TRUE,"",IF(V21=NA,NA,IF(C21=NA,0,V21))))</f>
        <v/>
      </c>
      <c r="Y21" s="266" t="str">
        <f ca="1">IF(ISBLANK(StartDate)=TRUE,"",IF(X21="",0,IF(X21&gt;0,X21-W21,IF(TODAY()&gt;$B21,"",IF(StartDate&gt;TODAY(),"",X21-W21)))))</f>
        <v/>
      </c>
      <c r="Z21" s="267"/>
      <c r="AA21" s="263"/>
      <c r="AB21" s="263"/>
      <c r="AC21" s="263"/>
      <c r="AD21" s="264"/>
      <c r="AE21" s="264"/>
      <c r="AF21" s="262"/>
      <c r="AG21" s="262"/>
      <c r="AH21" s="262"/>
      <c r="AI21" s="263"/>
      <c r="AJ21" s="263"/>
      <c r="AK21" s="264"/>
      <c r="AL21" s="264"/>
      <c r="AM21" s="262"/>
      <c r="AN21" s="280"/>
      <c r="AO21" s="280"/>
      <c r="AP21" s="280"/>
      <c r="AQ21" s="167">
        <f>B26-1</f>
        <v>44620</v>
      </c>
      <c r="AR21" s="295"/>
      <c r="AS21" s="265" t="str">
        <f>IF(ISBLANK(StartDate)=TRUE,"",SUM(AA21:AP21))</f>
        <v/>
      </c>
      <c r="AT21" s="236" t="str">
        <f>IF(OR(AR21="",AR21=0),"",IF(ISBLANK(StartDate)=TRUE,"",IF(AR21=NA,NA,IF(Y21=NA,0,AR21))))</f>
        <v/>
      </c>
      <c r="AU21" s="266" t="str">
        <f ca="1">IF(ISBLANK(StartDate)=TRUE,"",IF(AT21="",0,IF(AT21&gt;0,AT21-AS21,IF(TODAY()&gt;$B21,"",IF(StartDate&gt;TODAY(),"",AT21-AS21)))))</f>
        <v/>
      </c>
      <c r="AV21" s="237" t="str">
        <f>IF(ISERROR(AS21+W21)=TRUE,IF(AR21=NA,"",AS21),AS21+W21)</f>
        <v/>
      </c>
      <c r="AW21" s="236" t="str">
        <f>IF(ISBLANK(StartDate)=TRUE,"",IF(AND(X21="",AT21=""),"",V21+AR21))</f>
        <v/>
      </c>
      <c r="AX21" s="294" t="str">
        <f>IF(ISBLANK(StartDate)=TRUE,"",Y21+AU21)</f>
        <v/>
      </c>
      <c r="AY21" s="162"/>
      <c r="AZ21" s="169"/>
      <c r="BA21" s="170"/>
      <c r="BB21" s="169"/>
      <c r="BC21" s="211" t="str">
        <f>IF(ISBLANK(StartDate)=TRUE,"",AX21)</f>
        <v/>
      </c>
      <c r="BD21" s="156" t="s">
        <v>51</v>
      </c>
      <c r="BE21" s="339"/>
      <c r="BF21" s="340"/>
      <c r="BK21" s="2"/>
      <c r="BL21" s="2"/>
      <c r="BM21" s="2"/>
    </row>
    <row r="22" spans="1:65" ht="18.75" customHeight="1" thickTop="1" thickBot="1" x14ac:dyDescent="0.25">
      <c r="A22" s="338">
        <f>B22</f>
        <v>44621</v>
      </c>
      <c r="B22" s="51">
        <f>EDATE($A$11,2)</f>
        <v>44621</v>
      </c>
      <c r="C22" s="50" t="str">
        <f>IF(ISBLANK(StartDate)=TRUE,"",IF(StartDate&gt;B22,NA,IF(StartDate=B22,0,5)))</f>
        <v/>
      </c>
      <c r="D22" s="71" t="s">
        <v>12</v>
      </c>
      <c r="E22" s="238" t="str">
        <f>IF(ISBLANK(StartDate)=TRUE,"",IF(C22=NA,"",IF(AR17=NA,0,BC17)))</f>
        <v/>
      </c>
      <c r="F22" s="240"/>
      <c r="G22" s="240"/>
      <c r="H22" s="240"/>
      <c r="I22" s="240"/>
      <c r="J22" s="241"/>
      <c r="K22" s="241"/>
      <c r="L22" s="240"/>
      <c r="M22" s="240"/>
      <c r="N22" s="240"/>
      <c r="O22" s="240"/>
      <c r="P22" s="240"/>
      <c r="Q22" s="241"/>
      <c r="R22" s="241"/>
      <c r="S22" s="240"/>
      <c r="T22" s="240"/>
      <c r="U22" s="157">
        <f t="shared" si="4"/>
        <v>44635</v>
      </c>
      <c r="V22" s="158" t="str">
        <f>IF(ISBLANK(StartDate)=TRUE,"",IF(StartDate&gt;U22,NA,IF(StartDate=U22,0,5)))</f>
        <v/>
      </c>
      <c r="W22" s="242" t="str">
        <f t="shared" si="0"/>
        <v/>
      </c>
      <c r="X22" s="225" t="str">
        <f>IF(V22=NA,NA,IF(C22=NA,0,V22))</f>
        <v/>
      </c>
      <c r="Y22" s="243" t="str">
        <f>IF(ISBLANK(StartDate)=TRUE,"",IF(V22=NA,"",IF(C22=NA,0,E22-W22+X22)))</f>
        <v/>
      </c>
      <c r="Z22" s="274">
        <f>A22+15</f>
        <v>44636</v>
      </c>
      <c r="AA22" s="240"/>
      <c r="AB22" s="240"/>
      <c r="AC22" s="240"/>
      <c r="AD22" s="241"/>
      <c r="AE22" s="241"/>
      <c r="AF22" s="240"/>
      <c r="AG22" s="240"/>
      <c r="AH22" s="240"/>
      <c r="AI22" s="240"/>
      <c r="AJ22" s="240"/>
      <c r="AK22" s="241"/>
      <c r="AL22" s="241"/>
      <c r="AM22" s="240"/>
      <c r="AN22" s="240"/>
      <c r="AO22" s="240"/>
      <c r="AP22" s="240"/>
      <c r="AQ22" s="167">
        <f>B27-1</f>
        <v>44651</v>
      </c>
      <c r="AR22" s="192" t="str">
        <f>IF(ISBLANK(StartDate)=TRUE,"",IF(StartDate&gt;AQ22,NA,IF(StartDate=AQ22,0,5)))</f>
        <v/>
      </c>
      <c r="AS22" s="224" t="str">
        <f t="shared" si="1"/>
        <v/>
      </c>
      <c r="AT22" s="225" t="str">
        <f>IF(ISBLANK(StartDate)=TRUE,"",IF(AR22=NA,NA,IF(V22=NA,0,AR22)))</f>
        <v/>
      </c>
      <c r="AU22" s="226" t="str">
        <f>IF(ISBLANK(StartDate)=TRUE,"",IF(AR22=NA,"",IF(Y22=NA,0,Y22-AS22+AT22)))</f>
        <v/>
      </c>
      <c r="AV22" s="227" t="str">
        <f t="shared" si="2"/>
        <v/>
      </c>
      <c r="AW22" s="225" t="str">
        <f>IF(ISBLANK(StartDate)=TRUE,"",IF(AT22=NA,NA,IF(X22=NA,AT22,AT22+X22)))</f>
        <v/>
      </c>
      <c r="AX22" s="82" t="str">
        <f t="shared" si="3"/>
        <v/>
      </c>
      <c r="AY22" s="83" t="str">
        <f>IF(AX22="","",IF(AX22&gt;720,AX22-720,0))</f>
        <v/>
      </c>
      <c r="AZ22" s="123"/>
      <c r="BA22" s="212" t="str">
        <f>IF(AX22="","",BA17+AY22)</f>
        <v/>
      </c>
      <c r="BB22" s="203" t="str">
        <f>IF(AZ22="","",BB17+AZ22)</f>
        <v/>
      </c>
      <c r="BC22" s="208" t="str">
        <f>IF(ISBLANK(StartDate)=TRUE,"",AX22-AY22)</f>
        <v/>
      </c>
      <c r="BD22" s="84" t="s">
        <v>12</v>
      </c>
      <c r="BE22" s="334"/>
      <c r="BF22" s="335"/>
      <c r="BI22" s="133" t="str">
        <f>BA22</f>
        <v/>
      </c>
      <c r="BJ22" s="133" t="str">
        <f>BA23</f>
        <v/>
      </c>
      <c r="BK22" s="2" t="str">
        <f>IF(BI22="","",BC22)</f>
        <v/>
      </c>
      <c r="BL22" s="2" t="str">
        <f>IF(BJ22="","",BC23)</f>
        <v/>
      </c>
      <c r="BM22" s="2" t="str">
        <f t="shared" ref="BM22" si="6">IF(BI22="","",BC26)</f>
        <v/>
      </c>
    </row>
    <row r="23" spans="1:65" s="4" customFormat="1" ht="18.75" customHeight="1" thickBot="1" x14ac:dyDescent="0.25">
      <c r="A23" s="338"/>
      <c r="B23" s="51">
        <f>EDATE($A$11,2)</f>
        <v>44621</v>
      </c>
      <c r="C23" s="50" t="str">
        <f>IF(ISBLANK(StartDate)=TRUE,"",IF(StartDate&gt;B23,NA,IF(B23&lt;FiveYr,5,IF(B23&lt;TenYr,6,7))))</f>
        <v/>
      </c>
      <c r="D23" s="72" t="s">
        <v>13</v>
      </c>
      <c r="E23" s="245" t="str">
        <f>IF(ISBLANK(StartDate)=TRUE,"",IF(C23=NA,"",IF(AR18=NA,0,BC18)))</f>
        <v/>
      </c>
      <c r="F23" s="129"/>
      <c r="G23" s="129"/>
      <c r="H23" s="129"/>
      <c r="I23" s="129"/>
      <c r="J23" s="247"/>
      <c r="K23" s="247"/>
      <c r="L23" s="129"/>
      <c r="M23" s="129"/>
      <c r="N23" s="129"/>
      <c r="O23" s="129"/>
      <c r="P23" s="129"/>
      <c r="Q23" s="247"/>
      <c r="R23" s="247"/>
      <c r="S23" s="129"/>
      <c r="T23" s="129"/>
      <c r="U23" s="159">
        <f t="shared" si="4"/>
        <v>44635</v>
      </c>
      <c r="V23" s="87" t="str">
        <f>IF(ISBLANK(StartDate)=TRUE,"",IF(StartDate&gt;U23,NA,IF(U23&lt;FiveYr,5,IF(U23&lt;TenYr,6,7))))</f>
        <v/>
      </c>
      <c r="W23" s="248" t="str">
        <f t="shared" si="0"/>
        <v/>
      </c>
      <c r="X23" s="229" t="str">
        <f>IF(V23=NA,NA,IF(C23=NA,0,V23))</f>
        <v/>
      </c>
      <c r="Y23" s="249" t="str">
        <f>IF(ISBLANK(StartDate)=TRUE,"",IF(V23=NA,"",IF(C23=NA,0,E23-W23+X23)))</f>
        <v/>
      </c>
      <c r="Z23" s="250"/>
      <c r="AA23" s="129"/>
      <c r="AB23" s="129"/>
      <c r="AC23" s="129"/>
      <c r="AD23" s="247"/>
      <c r="AE23" s="247"/>
      <c r="AF23" s="129"/>
      <c r="AG23" s="129"/>
      <c r="AH23" s="129"/>
      <c r="AI23" s="129"/>
      <c r="AJ23" s="129"/>
      <c r="AK23" s="247"/>
      <c r="AL23" s="247"/>
      <c r="AM23" s="129"/>
      <c r="AN23" s="129"/>
      <c r="AO23" s="129"/>
      <c r="AP23" s="129"/>
      <c r="AQ23" s="167">
        <f>B28-1</f>
        <v>44651</v>
      </c>
      <c r="AR23" s="193" t="str">
        <f>IF(ISBLANK(StartDate)=TRUE,"",IF(StartDate&gt;AQ23,NA,IF(AQ23&lt;FiveYr,5,IF(AQ23&lt;TenYr,6,7))))</f>
        <v/>
      </c>
      <c r="AS23" s="228" t="str">
        <f t="shared" si="1"/>
        <v/>
      </c>
      <c r="AT23" s="229" t="str">
        <f>IF(ISBLANK(StartDate)=TRUE,"",IF(AR23=NA,NA,IF(V23=NA,0,AR23)))</f>
        <v/>
      </c>
      <c r="AU23" s="230" t="str">
        <f>IF(ISBLANK(StartDate)=TRUE,"",IF(AR23=NA,"",IF(Y23=NA,0,Y23-AS23+AT23)))</f>
        <v/>
      </c>
      <c r="AV23" s="231" t="str">
        <f t="shared" si="2"/>
        <v/>
      </c>
      <c r="AW23" s="229" t="str">
        <f>IF(ISBLANK(StartDate)=TRUE,"",IF(AT23=NA,NA,IF(X23=NA,AT23,AT23+X23)))</f>
        <v/>
      </c>
      <c r="AX23" s="75" t="str">
        <f t="shared" si="3"/>
        <v/>
      </c>
      <c r="AY23" s="76" t="str">
        <f>IF(AX23="","",IF(AX23&gt;360,AX23-360,0))</f>
        <v/>
      </c>
      <c r="AZ23" s="122"/>
      <c r="BA23" s="213" t="str">
        <f>IF(AX23="","",BA18+AY23)</f>
        <v/>
      </c>
      <c r="BB23" s="153" t="str">
        <f>IF(AZ23="","",BB18+AZ23)</f>
        <v/>
      </c>
      <c r="BC23" s="209" t="str">
        <f>IF(ISBLANK(StartDate)=TRUE,"",AX23-AY23)</f>
        <v/>
      </c>
      <c r="BD23" s="78" t="s">
        <v>13</v>
      </c>
      <c r="BE23" s="336"/>
      <c r="BF23" s="337"/>
      <c r="BK23" s="2"/>
      <c r="BL23" s="2"/>
      <c r="BM23" s="2"/>
    </row>
    <row r="24" spans="1:65" s="4" customFormat="1" ht="18.75" customHeight="1" thickBot="1" x14ac:dyDescent="0.25">
      <c r="A24" s="338"/>
      <c r="B24" s="51">
        <f>EDATE($A$11,2)</f>
        <v>44621</v>
      </c>
      <c r="C24" s="50" t="str">
        <f>IF(ISBLANK(StartDate)=TRUE,"",IF(StartDate&gt;B24,NA,IF(StartDate=B24,0,0)))</f>
        <v/>
      </c>
      <c r="D24" s="154" t="s">
        <v>21</v>
      </c>
      <c r="E24" s="252" t="str">
        <f>IF(ISBLANK(StartDate)=TRUE,"",IF(C24=NA,"",IF(AR19=NA,0,AX19)))</f>
        <v/>
      </c>
      <c r="F24" s="165"/>
      <c r="G24" s="165"/>
      <c r="H24" s="165"/>
      <c r="I24" s="165"/>
      <c r="J24" s="254"/>
      <c r="K24" s="254"/>
      <c r="L24" s="165"/>
      <c r="M24" s="165"/>
      <c r="N24" s="165"/>
      <c r="O24" s="165"/>
      <c r="P24" s="165"/>
      <c r="Q24" s="254"/>
      <c r="R24" s="254"/>
      <c r="S24" s="165"/>
      <c r="T24" s="165"/>
      <c r="U24" s="167">
        <f t="shared" ref="U24" si="7">B24+14</f>
        <v>44635</v>
      </c>
      <c r="V24" s="161" t="str">
        <f>IF(ISBLANK(StartDate)=TRUE,"",IF(StartDate&gt;U24,NA,IF(StartDate=U24,0,0)))</f>
        <v/>
      </c>
      <c r="W24" s="255" t="str">
        <f>IF(ISBLANK(StartDate)=TRUE,"",IF(V24=NA,"",IF(C24=NA,0,SUM(F24:T24))))</f>
        <v/>
      </c>
      <c r="X24" s="233" t="str">
        <f>IF(ISBLANK(StartDate)=TRUE,"",NA)</f>
        <v/>
      </c>
      <c r="Y24" s="256" t="str">
        <f>IF(ISBLANK(StartDate)=TRUE,"",IF(V24=NA,"",IF(C24=NA,0,E24-W24)))</f>
        <v/>
      </c>
      <c r="Z24" s="281"/>
      <c r="AA24" s="165"/>
      <c r="AB24" s="165"/>
      <c r="AC24" s="165"/>
      <c r="AD24" s="254"/>
      <c r="AE24" s="254"/>
      <c r="AF24" s="165"/>
      <c r="AG24" s="165"/>
      <c r="AH24" s="165"/>
      <c r="AI24" s="165"/>
      <c r="AJ24" s="165"/>
      <c r="AK24" s="254"/>
      <c r="AL24" s="254"/>
      <c r="AM24" s="165"/>
      <c r="AN24" s="165"/>
      <c r="AO24" s="165"/>
      <c r="AP24" s="165"/>
      <c r="AQ24" s="167">
        <f t="shared" ref="AQ24" si="8">B28-1</f>
        <v>44651</v>
      </c>
      <c r="AR24" s="191" t="str">
        <f>IF(ISBLANK(StartDate)=TRUE,"",IF(StartDate&gt;AQ24,NA,IF(StartDate=AQ24,0,0)))</f>
        <v/>
      </c>
      <c r="AS24" s="232" t="str">
        <f>IF(ISBLANK(StartDate)=TRUE,"",IF(AR24=NA,"",IF(Y24=NA,0,SUM(AA24:AP24))))</f>
        <v/>
      </c>
      <c r="AT24" s="233" t="str">
        <f>IF(ISBLANK(StartDate)=TRUE,"",NA)</f>
        <v/>
      </c>
      <c r="AU24" s="234" t="str">
        <f>IF(ISBLANK(StartDate)=TRUE,"",IF(AR24=NA,"",IF(Y24=NA,0,Y24-AS24)))</f>
        <v/>
      </c>
      <c r="AV24" s="235" t="str">
        <f>IF(ISERROR(AS24+W24)=TRUE,IF(AR24=NA,"",AS24),AS24+W24)</f>
        <v/>
      </c>
      <c r="AW24" s="233" t="str">
        <f>IF(ISBLANK(StartDate)=TRUE,"",NA)</f>
        <v/>
      </c>
      <c r="AX24" s="79" t="str">
        <f>AU24</f>
        <v/>
      </c>
      <c r="AY24" s="171"/>
      <c r="AZ24" s="172"/>
      <c r="BA24" s="173"/>
      <c r="BB24" s="206"/>
      <c r="BC24" s="210" t="str">
        <f>IF(ISBLANK(StartDate)=TRUE,"",AX24)</f>
        <v/>
      </c>
      <c r="BD24" s="80" t="s">
        <v>21</v>
      </c>
      <c r="BE24" s="299"/>
      <c r="BF24" s="300"/>
      <c r="BK24" s="2"/>
      <c r="BL24" s="2"/>
      <c r="BM24" s="2"/>
    </row>
    <row r="25" spans="1:65" s="323" customFormat="1" ht="18.75" customHeight="1" thickBot="1" x14ac:dyDescent="0.25">
      <c r="A25" s="338"/>
      <c r="B25" s="301">
        <f>EDATE($A$11,2)</f>
        <v>44621</v>
      </c>
      <c r="C25" s="302" t="str">
        <f>IF(ISBLANK(StartDate)=TRUE,"",IF(StartDate&gt;B25,NA,IF(StartDate=B25,0,0)))</f>
        <v/>
      </c>
      <c r="D25" s="303" t="s">
        <v>52</v>
      </c>
      <c r="E25" s="304">
        <f>IF(ISBLANK(E20)=TRUE,"",IF(C25=NA,"",IF(AR20=NA,0,AX20)))</f>
        <v>0</v>
      </c>
      <c r="F25" s="307"/>
      <c r="G25" s="307"/>
      <c r="H25" s="307"/>
      <c r="I25" s="307"/>
      <c r="J25" s="305"/>
      <c r="K25" s="305"/>
      <c r="L25" s="307"/>
      <c r="M25" s="307"/>
      <c r="N25" s="307"/>
      <c r="O25" s="307"/>
      <c r="P25" s="307"/>
      <c r="Q25" s="305"/>
      <c r="R25" s="305"/>
      <c r="S25" s="307"/>
      <c r="T25" s="307"/>
      <c r="U25" s="301">
        <f t="shared" si="4"/>
        <v>44635</v>
      </c>
      <c r="V25" s="302" t="str">
        <f>IF(ISBLANK(StartDate)=TRUE,"",IF(StartDate&gt;U25,NA,IF(StartDate=U25,0,0)))</f>
        <v/>
      </c>
      <c r="W25" s="308">
        <f>IF(ISBLANK(E25)=TRUE,"",IF(V25=NA,"",IF(C25=NA,0,SUM(F25:T25))))</f>
        <v>0</v>
      </c>
      <c r="X25" s="309" t="s">
        <v>53</v>
      </c>
      <c r="Y25" s="310">
        <f>IF(ISBLANK(E25)=TRUE,"",IF(V25=NA,"",IF(C25=NA,0,E25-W25)))</f>
        <v>0</v>
      </c>
      <c r="Z25" s="311"/>
      <c r="AA25" s="307"/>
      <c r="AB25" s="307"/>
      <c r="AC25" s="307"/>
      <c r="AD25" s="305"/>
      <c r="AE25" s="305"/>
      <c r="AF25" s="307"/>
      <c r="AG25" s="307"/>
      <c r="AH25" s="307"/>
      <c r="AI25" s="307"/>
      <c r="AJ25" s="307"/>
      <c r="AK25" s="305"/>
      <c r="AL25" s="305"/>
      <c r="AM25" s="307"/>
      <c r="AN25" s="307"/>
      <c r="AO25" s="307"/>
      <c r="AP25" s="307"/>
      <c r="AQ25" s="301">
        <f>B30-1</f>
        <v>44651</v>
      </c>
      <c r="AR25" s="329" t="str">
        <f>IF(ISBLANK(StartDate)=TRUE,"",IF(StartDate&gt;AQ25,NA,IF(StartDate=AQ25,0,0)))</f>
        <v/>
      </c>
      <c r="AS25" s="312">
        <f>IF(ISBLANK(E25)=TRUE,"",IF(AR25=NA,"",IF(Y25=NA,0,SUM(AA25:AP25))))</f>
        <v>0</v>
      </c>
      <c r="AT25" s="309" t="s">
        <v>53</v>
      </c>
      <c r="AU25" s="313">
        <f>IF(ISBLANK(E25)=TRUE,"",IF(AR25=NA,"",IF(Y25=NA,0,Y25-AS25)))</f>
        <v>0</v>
      </c>
      <c r="AV25" s="314">
        <f>IF(ISERROR(AS25+W25)=TRUE,IF(AR25=NA,"",AS25),AS25+W25)</f>
        <v>0</v>
      </c>
      <c r="AW25" s="309" t="s">
        <v>53</v>
      </c>
      <c r="AX25" s="315">
        <f>AU25</f>
        <v>0</v>
      </c>
      <c r="AY25" s="316"/>
      <c r="AZ25" s="317"/>
      <c r="BA25" s="318"/>
      <c r="BB25" s="319"/>
      <c r="BC25" s="332" t="str">
        <f>IF(ISBLANK(StartDate)=TRUE,"",AX25)</f>
        <v/>
      </c>
      <c r="BD25" s="320" t="s">
        <v>52</v>
      </c>
      <c r="BE25" s="321"/>
      <c r="BF25" s="322"/>
      <c r="BK25" s="324"/>
      <c r="BL25" s="324"/>
      <c r="BM25" s="324"/>
    </row>
    <row r="26" spans="1:65" s="4" customFormat="1" ht="18.75" customHeight="1" thickBot="1" x14ac:dyDescent="0.25">
      <c r="A26" s="338"/>
      <c r="B26" s="51">
        <f>EDATE($A$11,2)</f>
        <v>44621</v>
      </c>
      <c r="C26" s="14">
        <v>0</v>
      </c>
      <c r="D26" s="155" t="s">
        <v>51</v>
      </c>
      <c r="E26" s="260" t="str">
        <f>IF(ISBLANK(StartDate)=TRUE,"",AX21)</f>
        <v/>
      </c>
      <c r="F26" s="263"/>
      <c r="G26" s="263"/>
      <c r="H26" s="263"/>
      <c r="I26" s="263"/>
      <c r="J26" s="264"/>
      <c r="K26" s="264"/>
      <c r="L26" s="262"/>
      <c r="M26" s="262"/>
      <c r="N26" s="262"/>
      <c r="O26" s="263"/>
      <c r="P26" s="263"/>
      <c r="Q26" s="264"/>
      <c r="R26" s="264"/>
      <c r="S26" s="262"/>
      <c r="T26" s="262"/>
      <c r="U26" s="167">
        <f t="shared" si="4"/>
        <v>44635</v>
      </c>
      <c r="V26" s="168"/>
      <c r="W26" s="265" t="str">
        <f>IF(ISBLANK(StartDate)=TRUE,"",SUM(F26:T26))</f>
        <v/>
      </c>
      <c r="X26" s="236" t="str">
        <f>IF(OR(V26="",V26=0),"",IF(ISBLANK(StartDate)=TRUE,"",IF(V26=NA,NA,IF(C26=NA,0,V26))))</f>
        <v/>
      </c>
      <c r="Y26" s="266" t="str">
        <f ca="1">IF(ISBLANK(StartDate)=TRUE,"",IF(X26="",0,IF(X26&gt;0,X26-W26,IF(TODAY()&gt;$B26,"",IF(StartDate&gt;TODAY(),"",X26-W26)))))</f>
        <v/>
      </c>
      <c r="Z26" s="267"/>
      <c r="AA26" s="263"/>
      <c r="AB26" s="263"/>
      <c r="AC26" s="263"/>
      <c r="AD26" s="264"/>
      <c r="AE26" s="264"/>
      <c r="AF26" s="262"/>
      <c r="AG26" s="262"/>
      <c r="AH26" s="262"/>
      <c r="AI26" s="263"/>
      <c r="AJ26" s="263"/>
      <c r="AK26" s="264"/>
      <c r="AL26" s="264"/>
      <c r="AM26" s="262"/>
      <c r="AN26" s="262"/>
      <c r="AO26" s="262"/>
      <c r="AP26" s="296"/>
      <c r="AQ26" s="167">
        <f>B31-1</f>
        <v>44651</v>
      </c>
      <c r="AR26" s="295"/>
      <c r="AS26" s="265" t="str">
        <f>IF(ISBLANK(StartDate)=TRUE,"",SUM(AA26:AP26))</f>
        <v/>
      </c>
      <c r="AT26" s="236" t="str">
        <f>IF(OR(AR26="",AR26=0),"",IF(ISBLANK(StartDate)=TRUE,"",IF(AR26=NA,NA,IF(Y26=NA,0,AR26))))</f>
        <v/>
      </c>
      <c r="AU26" s="266" t="str">
        <f ca="1">IF(ISBLANK(StartDate)=TRUE,"",IF(AT26="",0,IF(AT26&gt;0,AT26-AS26,IF(TODAY()&gt;$B26,"",IF(StartDate&gt;TODAY(),"",AT26-AS26)))))</f>
        <v/>
      </c>
      <c r="AV26" s="237" t="str">
        <f>IF(ISERROR(AS26+W26)=TRUE,IF(AR26=NA,"",AS26),AS26+W26)</f>
        <v/>
      </c>
      <c r="AW26" s="236" t="str">
        <f>IF(ISBLANK(StartDate)=TRUE,"",IF(AND(X26="",AT26=""),"",V26+AR26))</f>
        <v/>
      </c>
      <c r="AX26" s="294" t="str">
        <f>IF(ISBLANK(StartDate)=TRUE,"",Y26+AU26)</f>
        <v/>
      </c>
      <c r="AY26" s="162"/>
      <c r="AZ26" s="169"/>
      <c r="BA26" s="170"/>
      <c r="BB26" s="169"/>
      <c r="BC26" s="211" t="str">
        <f>IF(ISBLANK(StartDate)=TRUE,"",AX26)</f>
        <v/>
      </c>
      <c r="BD26" s="156" t="s">
        <v>51</v>
      </c>
      <c r="BE26" s="339"/>
      <c r="BF26" s="340"/>
      <c r="BK26" s="2"/>
      <c r="BL26" s="2"/>
      <c r="BM26" s="2"/>
    </row>
    <row r="27" spans="1:65" ht="18.75" customHeight="1" thickTop="1" thickBot="1" x14ac:dyDescent="0.25">
      <c r="A27" s="338">
        <f>B27</f>
        <v>44652</v>
      </c>
      <c r="B27" s="51">
        <f>EDATE($A$11,3)</f>
        <v>44652</v>
      </c>
      <c r="C27" s="50" t="str">
        <f>IF(ISBLANK(StartDate)=TRUE,"",IF(StartDate&gt;B27,NA,IF(StartDate=B27,0,5)))</f>
        <v/>
      </c>
      <c r="D27" s="71" t="s">
        <v>12</v>
      </c>
      <c r="E27" s="238" t="str">
        <f>IF(ISBLANK(StartDate)=TRUE,"",IF(C27=NA,"",IF(AR22=NA,0,BC22)))</f>
        <v/>
      </c>
      <c r="F27" s="240"/>
      <c r="G27" s="241"/>
      <c r="H27" s="241"/>
      <c r="I27" s="240"/>
      <c r="J27" s="240"/>
      <c r="K27" s="240"/>
      <c r="L27" s="240"/>
      <c r="M27" s="240"/>
      <c r="N27" s="241"/>
      <c r="O27" s="241"/>
      <c r="P27" s="240"/>
      <c r="Q27" s="240"/>
      <c r="R27" s="240"/>
      <c r="S27" s="240"/>
      <c r="T27" s="239"/>
      <c r="U27" s="157">
        <f t="shared" si="4"/>
        <v>44666</v>
      </c>
      <c r="V27" s="158" t="str">
        <f>IF(ISBLANK(StartDate)=TRUE,"",IF(StartDate&gt;U27,NA,IF(StartDate=U27,0,5)))</f>
        <v/>
      </c>
      <c r="W27" s="242" t="str">
        <f t="shared" si="0"/>
        <v/>
      </c>
      <c r="X27" s="225" t="str">
        <f>IF(V27=NA,NA,IF(C27=NA,0,V27))</f>
        <v/>
      </c>
      <c r="Y27" s="243" t="str">
        <f>IF(ISBLANK(StartDate)=TRUE,"",IF(V27=NA,"",IF(C27=NA,0,E27-W27+X27)))</f>
        <v/>
      </c>
      <c r="Z27" s="274">
        <f>A27+15</f>
        <v>44667</v>
      </c>
      <c r="AA27" s="241"/>
      <c r="AB27" s="241"/>
      <c r="AC27" s="240"/>
      <c r="AD27" s="240"/>
      <c r="AE27" s="240"/>
      <c r="AF27" s="240"/>
      <c r="AG27" s="240"/>
      <c r="AH27" s="241"/>
      <c r="AI27" s="241"/>
      <c r="AJ27" s="240"/>
      <c r="AK27" s="240"/>
      <c r="AL27" s="240"/>
      <c r="AM27" s="240"/>
      <c r="AN27" s="240"/>
      <c r="AO27" s="241"/>
      <c r="AP27" s="282"/>
      <c r="AQ27" s="167">
        <f>B32-1</f>
        <v>44681</v>
      </c>
      <c r="AR27" s="192" t="str">
        <f>IF(ISBLANK(StartDate)=TRUE,"",IF(StartDate&gt;AQ27,NA,IF(StartDate=AQ27,0,5)))</f>
        <v/>
      </c>
      <c r="AS27" s="224" t="str">
        <f t="shared" si="1"/>
        <v/>
      </c>
      <c r="AT27" s="225" t="str">
        <f>IF(ISBLANK(StartDate)=TRUE,"",IF(AR27=NA,NA,IF(V27=NA,0,AR27)))</f>
        <v/>
      </c>
      <c r="AU27" s="226" t="str">
        <f>IF(ISBLANK(StartDate)=TRUE,"",IF(AR27=NA,"",IF(Y27=NA,0,Y27-AS27+AT27)))</f>
        <v/>
      </c>
      <c r="AV27" s="227" t="str">
        <f t="shared" si="2"/>
        <v/>
      </c>
      <c r="AW27" s="225" t="str">
        <f>IF(ISBLANK(StartDate)=TRUE,"",IF(AT27=NA,NA,IF(X27=NA,AT27,AT27+X27)))</f>
        <v/>
      </c>
      <c r="AX27" s="82" t="str">
        <f t="shared" si="3"/>
        <v/>
      </c>
      <c r="AY27" s="83" t="str">
        <f>IF(AX27="","",IF(AX27&gt;720,AX27-720,0))</f>
        <v/>
      </c>
      <c r="AZ27" s="123"/>
      <c r="BA27" s="212" t="str">
        <f>IF(AX27="","",BA22+AY27)</f>
        <v/>
      </c>
      <c r="BB27" s="203" t="str">
        <f>IF(AZ27="","",BB22+AZ27)</f>
        <v/>
      </c>
      <c r="BC27" s="208" t="str">
        <f>IF(ISBLANK(StartDate)=TRUE,"",AX27-AY27)</f>
        <v/>
      </c>
      <c r="BD27" s="84" t="s">
        <v>12</v>
      </c>
      <c r="BE27" s="334"/>
      <c r="BF27" s="335"/>
      <c r="BI27" s="133" t="str">
        <f>BA27</f>
        <v/>
      </c>
      <c r="BJ27" s="133" t="str">
        <f>BA28</f>
        <v/>
      </c>
      <c r="BK27" s="2" t="str">
        <f>IF(BI27="","",BC27)</f>
        <v/>
      </c>
      <c r="BL27" s="2" t="str">
        <f>IF(BJ27="","",BC28)</f>
        <v/>
      </c>
      <c r="BM27" s="2" t="str">
        <f t="shared" ref="BM27" si="9">IF(BI27="","",BC31)</f>
        <v/>
      </c>
    </row>
    <row r="28" spans="1:65" s="4" customFormat="1" ht="18.75" customHeight="1" thickBot="1" x14ac:dyDescent="0.25">
      <c r="A28" s="338"/>
      <c r="B28" s="51">
        <f>EDATE($A$11,3)</f>
        <v>44652</v>
      </c>
      <c r="C28" s="50" t="str">
        <f>IF(ISBLANK(StartDate)=TRUE,"",IF(StartDate&gt;B28,NA,IF(B28&lt;FiveYr,5,IF(B28&lt;TenYr,6,7))))</f>
        <v/>
      </c>
      <c r="D28" s="72" t="s">
        <v>13</v>
      </c>
      <c r="E28" s="245" t="str">
        <f>IF(ISBLANK(StartDate)=TRUE,"",IF(C28=NA,"",IF(AR23=NA,0,BC23)))</f>
        <v/>
      </c>
      <c r="F28" s="129"/>
      <c r="G28" s="247"/>
      <c r="H28" s="247"/>
      <c r="I28" s="129"/>
      <c r="J28" s="129"/>
      <c r="K28" s="129"/>
      <c r="L28" s="129"/>
      <c r="M28" s="129"/>
      <c r="N28" s="247"/>
      <c r="O28" s="247"/>
      <c r="P28" s="129"/>
      <c r="Q28" s="129"/>
      <c r="R28" s="129"/>
      <c r="S28" s="129"/>
      <c r="T28" s="246"/>
      <c r="U28" s="159">
        <f t="shared" si="4"/>
        <v>44666</v>
      </c>
      <c r="V28" s="87" t="str">
        <f>IF(ISBLANK(StartDate)=TRUE,"",IF(StartDate&gt;U28,NA,IF(U28&lt;FiveYr,5,IF(U28&lt;TenYr,6,7))))</f>
        <v/>
      </c>
      <c r="W28" s="248" t="str">
        <f t="shared" si="0"/>
        <v/>
      </c>
      <c r="X28" s="229" t="str">
        <f>IF(V28=NA,NA,IF(C28=NA,0,V28))</f>
        <v/>
      </c>
      <c r="Y28" s="249" t="str">
        <f>IF(ISBLANK(StartDate)=TRUE,"",IF(V28=NA,"",IF(C28=NA,0,E28-W28+X28)))</f>
        <v/>
      </c>
      <c r="Z28" s="250"/>
      <c r="AA28" s="247"/>
      <c r="AB28" s="247"/>
      <c r="AC28" s="129"/>
      <c r="AD28" s="129"/>
      <c r="AE28" s="129"/>
      <c r="AF28" s="129"/>
      <c r="AG28" s="129"/>
      <c r="AH28" s="247"/>
      <c r="AI28" s="247"/>
      <c r="AJ28" s="129"/>
      <c r="AK28" s="129"/>
      <c r="AL28" s="129"/>
      <c r="AM28" s="129"/>
      <c r="AN28" s="129"/>
      <c r="AO28" s="247"/>
      <c r="AP28" s="283"/>
      <c r="AQ28" s="167">
        <f>B33-1</f>
        <v>44681</v>
      </c>
      <c r="AR28" s="193" t="str">
        <f>IF(ISBLANK(StartDate)=TRUE,"",IF(StartDate&gt;AQ28,NA,IF(AQ28&lt;FiveYr,5,IF(AQ28&lt;TenYr,6,7))))</f>
        <v/>
      </c>
      <c r="AS28" s="228" t="str">
        <f t="shared" si="1"/>
        <v/>
      </c>
      <c r="AT28" s="229" t="str">
        <f>IF(ISBLANK(StartDate)=TRUE,"",IF(AR28=NA,NA,IF(V28=NA,0,AR28)))</f>
        <v/>
      </c>
      <c r="AU28" s="230" t="str">
        <f>IF(ISBLANK(StartDate)=TRUE,"",IF(AR28=NA,"",IF(Y28=NA,0,Y28-AS28+AT28)))</f>
        <v/>
      </c>
      <c r="AV28" s="231" t="str">
        <f t="shared" si="2"/>
        <v/>
      </c>
      <c r="AW28" s="229" t="str">
        <f>IF(ISBLANK(StartDate)=TRUE,"",IF(AT28=NA,NA,IF(X28=NA,AT28,AT28+X28)))</f>
        <v/>
      </c>
      <c r="AX28" s="75" t="str">
        <f t="shared" si="3"/>
        <v/>
      </c>
      <c r="AY28" s="76" t="str">
        <f>IF(AX28="","",IF(AX28&gt;360,AX28-360,0))</f>
        <v/>
      </c>
      <c r="AZ28" s="122"/>
      <c r="BA28" s="213" t="str">
        <f>IF(AX28="","",BA23+AY28)</f>
        <v/>
      </c>
      <c r="BB28" s="153" t="str">
        <f>IF(AZ28="","",BB23+AZ28)</f>
        <v/>
      </c>
      <c r="BC28" s="209" t="str">
        <f>IF(ISBLANK(StartDate)=TRUE,"",AX28-AY28)</f>
        <v/>
      </c>
      <c r="BD28" s="78" t="s">
        <v>13</v>
      </c>
      <c r="BE28" s="336"/>
      <c r="BF28" s="337"/>
      <c r="BK28" s="3"/>
      <c r="BL28" s="2"/>
      <c r="BM28" s="2"/>
    </row>
    <row r="29" spans="1:65" s="4" customFormat="1" ht="18.75" customHeight="1" thickBot="1" x14ac:dyDescent="0.25">
      <c r="A29" s="338"/>
      <c r="B29" s="51">
        <f>EDATE($A$11,3)</f>
        <v>44652</v>
      </c>
      <c r="C29" s="50" t="str">
        <f>IF(ISBLANK(StartDate)=TRUE,"",IF(StartDate&gt;B29,NA,IF(StartDate=B29,0,0)))</f>
        <v/>
      </c>
      <c r="D29" s="154" t="s">
        <v>21</v>
      </c>
      <c r="E29" s="252" t="str">
        <f>IF(ISBLANK(StartDate)=TRUE,"",IF(C29=NA,"",IF(AR24=NA,0,AX24)))</f>
        <v/>
      </c>
      <c r="F29" s="165"/>
      <c r="G29" s="254"/>
      <c r="H29" s="254"/>
      <c r="I29" s="165"/>
      <c r="J29" s="165"/>
      <c r="K29" s="165"/>
      <c r="L29" s="165"/>
      <c r="M29" s="165"/>
      <c r="N29" s="254"/>
      <c r="O29" s="254"/>
      <c r="P29" s="165"/>
      <c r="Q29" s="165"/>
      <c r="R29" s="165"/>
      <c r="S29" s="165"/>
      <c r="T29" s="253"/>
      <c r="U29" s="160">
        <f t="shared" ref="U29" si="10">B29+14</f>
        <v>44666</v>
      </c>
      <c r="V29" s="161" t="str">
        <f>IF(ISBLANK(StartDate)=TRUE,"",IF(StartDate&gt;U29,NA,IF(StartDate=U29,0,0)))</f>
        <v/>
      </c>
      <c r="W29" s="255" t="str">
        <f>IF(ISBLANK(StartDate)=TRUE,"",IF(V29=NA,"",IF(C29=NA,0,SUM(F29:T29))))</f>
        <v/>
      </c>
      <c r="X29" s="233" t="str">
        <f>IF(ISBLANK(StartDate)=TRUE,"",NA)</f>
        <v/>
      </c>
      <c r="Y29" s="256" t="str">
        <f>IF(ISBLANK(StartDate)=TRUE,"",IF(V29=NA,"",IF(C29=NA,0,E29-W29)))</f>
        <v/>
      </c>
      <c r="Z29" s="257"/>
      <c r="AA29" s="254"/>
      <c r="AB29" s="254"/>
      <c r="AC29" s="165"/>
      <c r="AD29" s="165"/>
      <c r="AE29" s="165"/>
      <c r="AF29" s="165"/>
      <c r="AG29" s="165"/>
      <c r="AH29" s="254"/>
      <c r="AI29" s="254"/>
      <c r="AJ29" s="165"/>
      <c r="AK29" s="165"/>
      <c r="AL29" s="165"/>
      <c r="AM29" s="165"/>
      <c r="AN29" s="165"/>
      <c r="AO29" s="254"/>
      <c r="AP29" s="284"/>
      <c r="AQ29" s="167">
        <f t="shared" ref="AQ29" si="11">B33-1</f>
        <v>44681</v>
      </c>
      <c r="AR29" s="191" t="str">
        <f>IF(ISBLANK(StartDate)=TRUE,"",IF(StartDate&gt;AQ29,NA,IF(StartDate=AQ29,0,0)))</f>
        <v/>
      </c>
      <c r="AS29" s="232" t="str">
        <f>IF(ISBLANK(StartDate)=TRUE,"",IF(AR29=NA,"",IF(Y29=NA,0,SUM(AA29:AP29))))</f>
        <v/>
      </c>
      <c r="AT29" s="233" t="str">
        <f>IF(ISBLANK(StartDate)=TRUE,"",NA)</f>
        <v/>
      </c>
      <c r="AU29" s="234" t="str">
        <f>IF(ISBLANK(StartDate)=TRUE,"",IF(AR29=NA,"",IF(Y29=NA,0,Y29-AS29)))</f>
        <v/>
      </c>
      <c r="AV29" s="235" t="str">
        <f>IF(ISERROR(AS29+W29)=TRUE,IF(AR29=NA,"",AS29),AS29+W29)</f>
        <v/>
      </c>
      <c r="AW29" s="233" t="str">
        <f>IF(ISBLANK(StartDate)=TRUE,"",NA)</f>
        <v/>
      </c>
      <c r="AX29" s="79" t="str">
        <f>AU29</f>
        <v/>
      </c>
      <c r="AY29" s="162"/>
      <c r="AZ29" s="163"/>
      <c r="BA29" s="164"/>
      <c r="BB29" s="205"/>
      <c r="BC29" s="210" t="str">
        <f>IF(ISBLANK(StartDate)=TRUE,"",AX29)</f>
        <v/>
      </c>
      <c r="BD29" s="80" t="s">
        <v>21</v>
      </c>
      <c r="BE29" s="299"/>
      <c r="BF29" s="300"/>
      <c r="BK29" s="3"/>
      <c r="BL29" s="2"/>
      <c r="BM29" s="2"/>
    </row>
    <row r="30" spans="1:65" s="323" customFormat="1" ht="18.75" customHeight="1" thickBot="1" x14ac:dyDescent="0.25">
      <c r="A30" s="338"/>
      <c r="B30" s="301">
        <f>EDATE($A$11,3)</f>
        <v>44652</v>
      </c>
      <c r="C30" s="302" t="str">
        <f>IF(ISBLANK(StartDate)=TRUE,"",IF(StartDate&gt;B30,NA,IF(StartDate=B30,0,0)))</f>
        <v/>
      </c>
      <c r="D30" s="303" t="s">
        <v>52</v>
      </c>
      <c r="E30" s="304">
        <f>IF(ISBLANK(E25)=TRUE,"",IF(C30=NA,"",IF(AR25=NA,0,AX25)))</f>
        <v>0</v>
      </c>
      <c r="F30" s="307"/>
      <c r="G30" s="305"/>
      <c r="H30" s="305"/>
      <c r="I30" s="307"/>
      <c r="J30" s="307"/>
      <c r="K30" s="307"/>
      <c r="L30" s="307"/>
      <c r="M30" s="307"/>
      <c r="N30" s="305"/>
      <c r="O30" s="305"/>
      <c r="P30" s="307"/>
      <c r="Q30" s="307"/>
      <c r="R30" s="307"/>
      <c r="S30" s="307"/>
      <c r="T30" s="306"/>
      <c r="U30" s="301">
        <f t="shared" si="4"/>
        <v>44666</v>
      </c>
      <c r="V30" s="302" t="str">
        <f>IF(ISBLANK(StartDate)=TRUE,"",IF(StartDate&gt;U30,NA,IF(StartDate=U30,0,0)))</f>
        <v/>
      </c>
      <c r="W30" s="308">
        <f>IF(ISBLANK(E30)=TRUE,"",IF(V30=NA,"",IF(C30=NA,0,SUM(F30:T30))))</f>
        <v>0</v>
      </c>
      <c r="X30" s="309" t="s">
        <v>53</v>
      </c>
      <c r="Y30" s="310">
        <f>IF(ISBLANK(E30)=TRUE,"",IF(V30=NA,"",IF(C30=NA,0,E30-W30)))</f>
        <v>0</v>
      </c>
      <c r="Z30" s="311"/>
      <c r="AA30" s="305"/>
      <c r="AB30" s="305"/>
      <c r="AC30" s="307"/>
      <c r="AD30" s="307"/>
      <c r="AE30" s="307"/>
      <c r="AF30" s="307"/>
      <c r="AG30" s="307"/>
      <c r="AH30" s="305"/>
      <c r="AI30" s="305"/>
      <c r="AJ30" s="307"/>
      <c r="AK30" s="307"/>
      <c r="AL30" s="307"/>
      <c r="AM30" s="307"/>
      <c r="AN30" s="307"/>
      <c r="AO30" s="305"/>
      <c r="AP30" s="330"/>
      <c r="AQ30" s="301">
        <f>B35-1</f>
        <v>44681</v>
      </c>
      <c r="AR30" s="329" t="str">
        <f>IF(ISBLANK(StartDate)=TRUE,"",IF(StartDate&gt;AQ30,NA,IF(StartDate=AQ30,0,0)))</f>
        <v/>
      </c>
      <c r="AS30" s="312">
        <f>IF(ISBLANK(E30)=TRUE,"",IF(AR30=NA,"",IF(Y30=NA,0,SUM(AA30:AP30))))</f>
        <v>0</v>
      </c>
      <c r="AT30" s="309" t="s">
        <v>53</v>
      </c>
      <c r="AU30" s="313">
        <f>IF(ISBLANK(E30)=TRUE,"",IF(AR30=NA,"",IF(Y30=NA,0,Y30-AS30)))</f>
        <v>0</v>
      </c>
      <c r="AV30" s="314">
        <f>IF(ISERROR(AS30+W30)=TRUE,IF(AR30=NA,"",AS30),AS30+W30)</f>
        <v>0</v>
      </c>
      <c r="AW30" s="309" t="s">
        <v>53</v>
      </c>
      <c r="AX30" s="315">
        <f>AU30</f>
        <v>0</v>
      </c>
      <c r="AY30" s="316"/>
      <c r="AZ30" s="317"/>
      <c r="BA30" s="318"/>
      <c r="BB30" s="319"/>
      <c r="BC30" s="332" t="str">
        <f>IF(ISBLANK(StartDate)=TRUE,"",AX30)</f>
        <v/>
      </c>
      <c r="BD30" s="320" t="s">
        <v>52</v>
      </c>
      <c r="BE30" s="321"/>
      <c r="BF30" s="322"/>
      <c r="BK30" s="327"/>
      <c r="BL30" s="324"/>
      <c r="BM30" s="324"/>
    </row>
    <row r="31" spans="1:65" s="4" customFormat="1" ht="18.75" customHeight="1" thickBot="1" x14ac:dyDescent="0.25">
      <c r="A31" s="338"/>
      <c r="B31" s="51">
        <f>EDATE($A$11,3)</f>
        <v>44652</v>
      </c>
      <c r="C31" s="14">
        <v>0</v>
      </c>
      <c r="D31" s="155" t="s">
        <v>51</v>
      </c>
      <c r="E31" s="260" t="str">
        <f>IF(ISBLANK(StartDate)=TRUE,"",AX26)</f>
        <v/>
      </c>
      <c r="F31" s="279"/>
      <c r="G31" s="264"/>
      <c r="H31" s="264"/>
      <c r="I31" s="262"/>
      <c r="J31" s="263"/>
      <c r="K31" s="263"/>
      <c r="L31" s="263"/>
      <c r="M31" s="262"/>
      <c r="N31" s="264"/>
      <c r="O31" s="264"/>
      <c r="P31" s="262"/>
      <c r="Q31" s="262"/>
      <c r="R31" s="262"/>
      <c r="S31" s="262"/>
      <c r="T31" s="261" t="str">
        <f ca="1">IF(TODAY()&lt;$B31,"",IF(ISBLANK(StartDate)=TRUE,"",IF(StartDate&gt;$B31,"",IF(StartDate=$B31,0,8))))</f>
        <v/>
      </c>
      <c r="U31" s="167">
        <f t="shared" si="4"/>
        <v>44666</v>
      </c>
      <c r="V31" s="168"/>
      <c r="W31" s="265" t="str">
        <f>IF(ISBLANK(StartDate)=TRUE,"",SUM(F31:T31))</f>
        <v/>
      </c>
      <c r="X31" s="236" t="str">
        <f>IF(OR(V31="",V31=0),"",IF(ISBLANK(StartDate)=TRUE,"",IF(V31=NA,NA,IF(C31=NA,0,V31))))</f>
        <v/>
      </c>
      <c r="Y31" s="266" t="str">
        <f ca="1">IF(ISBLANK(StartDate)=TRUE,"",IF(X31="",0,IF(X31&gt;0,X31-W31,IF(TODAY()&gt;$B31,"",IF(StartDate&gt;TODAY(),"",X31-W31)))))</f>
        <v/>
      </c>
      <c r="Z31" s="267"/>
      <c r="AA31" s="264"/>
      <c r="AB31" s="264"/>
      <c r="AC31" s="262"/>
      <c r="AD31" s="262"/>
      <c r="AE31" s="262"/>
      <c r="AF31" s="263"/>
      <c r="AG31" s="262"/>
      <c r="AH31" s="264"/>
      <c r="AI31" s="264"/>
      <c r="AJ31" s="262"/>
      <c r="AK31" s="262"/>
      <c r="AL31" s="262"/>
      <c r="AM31" s="263"/>
      <c r="AN31" s="263"/>
      <c r="AO31" s="264"/>
      <c r="AP31" s="285"/>
      <c r="AQ31" s="167">
        <f>B36-1</f>
        <v>44681</v>
      </c>
      <c r="AR31" s="295" t="str">
        <f ca="1">IF(ISBLANK(StartDate)=TRUE,"",IF(TODAY()&lt;$U31,0,IF(StartDate&gt;$U31,0,8)))</f>
        <v/>
      </c>
      <c r="AS31" s="265" t="str">
        <f>IF(ISBLANK(StartDate)=TRUE,"",SUM(AA31:AP31))</f>
        <v/>
      </c>
      <c r="AT31" s="236" t="str">
        <f ca="1">IF(OR(AR31="",AR31=0),"",IF(ISBLANK(StartDate)=TRUE,"",IF(AR31=NA,NA,IF(Y31=NA,0,AR31))))</f>
        <v/>
      </c>
      <c r="AU31" s="266" t="str">
        <f ca="1">IF(ISBLANK(StartDate)=TRUE,"",IF(AT31="",0,IF(AT31&gt;0,AT31-AS31,IF(TODAY()&gt;$B31,"",IF(StartDate&gt;TODAY(),"",AT31-AS31)))))</f>
        <v/>
      </c>
      <c r="AV31" s="237" t="str">
        <f ca="1">IF(ISERROR(AS31+W31)=TRUE,IF(AR31=NA,"",AS31),AS31+W31)</f>
        <v/>
      </c>
      <c r="AW31" s="236" t="str">
        <f>IF(ISBLANK(StartDate)=TRUE,"",IF(AND(X31="",AT31=""),"",V31+AR31))</f>
        <v/>
      </c>
      <c r="AX31" s="294" t="str">
        <f>IF(ISBLANK(StartDate)=TRUE,"",Y31+AU31)</f>
        <v/>
      </c>
      <c r="AY31" s="162"/>
      <c r="AZ31" s="169"/>
      <c r="BA31" s="170"/>
      <c r="BB31" s="169"/>
      <c r="BC31" s="211" t="str">
        <f>IF(ISBLANK(StartDate)=TRUE,"",AX31)</f>
        <v/>
      </c>
      <c r="BD31" s="156" t="s">
        <v>51</v>
      </c>
      <c r="BE31" s="339"/>
      <c r="BF31" s="340"/>
      <c r="BK31" s="3"/>
      <c r="BL31" s="2"/>
      <c r="BM31" s="2"/>
    </row>
    <row r="32" spans="1:65" ht="18.75" customHeight="1" thickTop="1" thickBot="1" x14ac:dyDescent="0.25">
      <c r="A32" s="338">
        <f>B32</f>
        <v>44682</v>
      </c>
      <c r="B32" s="51">
        <f>EDATE($A$11,4)</f>
        <v>44682</v>
      </c>
      <c r="C32" s="50" t="str">
        <f>IF(ISBLANK(StartDate)=TRUE,"",IF(StartDate&gt;B32,NA,IF(StartDate=B32,0,5)))</f>
        <v/>
      </c>
      <c r="D32" s="71" t="s">
        <v>12</v>
      </c>
      <c r="E32" s="238" t="str">
        <f>IF(ISBLANK(StartDate)=TRUE,"",IF(C32=NA,"",IF(AR27=NA,0,BC27)))</f>
        <v/>
      </c>
      <c r="F32" s="241"/>
      <c r="G32" s="240"/>
      <c r="H32" s="240"/>
      <c r="I32" s="240"/>
      <c r="J32" s="240"/>
      <c r="K32" s="240"/>
      <c r="L32" s="241"/>
      <c r="M32" s="241"/>
      <c r="N32" s="240"/>
      <c r="O32" s="240"/>
      <c r="P32" s="240"/>
      <c r="Q32" s="240"/>
      <c r="R32" s="240"/>
      <c r="S32" s="241"/>
      <c r="T32" s="241"/>
      <c r="U32" s="157">
        <f t="shared" si="4"/>
        <v>44696</v>
      </c>
      <c r="V32" s="158" t="str">
        <f>IF(ISBLANK(StartDate)=TRUE,"",IF(StartDate&gt;U32,NA,IF(StartDate=U32,0,5)))</f>
        <v/>
      </c>
      <c r="W32" s="242" t="str">
        <f t="shared" si="0"/>
        <v/>
      </c>
      <c r="X32" s="225" t="str">
        <f>IF(V32=NA,NA,IF(C32=NA,0,V32))</f>
        <v/>
      </c>
      <c r="Y32" s="243" t="str">
        <f>IF(ISBLANK(StartDate)=TRUE,"",IF(V32=NA,"",IF(C32=NA,0,E32-W32+X32)))</f>
        <v/>
      </c>
      <c r="Z32" s="274">
        <f>A32+15</f>
        <v>44697</v>
      </c>
      <c r="AA32" s="240"/>
      <c r="AB32" s="240"/>
      <c r="AC32" s="240"/>
      <c r="AD32" s="240"/>
      <c r="AE32" s="240"/>
      <c r="AF32" s="241"/>
      <c r="AG32" s="241"/>
      <c r="AH32" s="240"/>
      <c r="AI32" s="240"/>
      <c r="AJ32" s="240"/>
      <c r="AK32" s="240"/>
      <c r="AL32" s="240"/>
      <c r="AM32" s="270"/>
      <c r="AN32" s="270"/>
      <c r="AO32" s="239"/>
      <c r="AP32" s="240"/>
      <c r="AQ32" s="167">
        <f>B37-1</f>
        <v>44712</v>
      </c>
      <c r="AR32" s="192" t="str">
        <f>IF(ISBLANK(StartDate)=TRUE,"",IF(StartDate&gt;AQ32,NA,IF(StartDate=AQ32,0,5)))</f>
        <v/>
      </c>
      <c r="AS32" s="224" t="str">
        <f t="shared" si="1"/>
        <v/>
      </c>
      <c r="AT32" s="225" t="str">
        <f>IF(ISBLANK(StartDate)=TRUE,"",IF(AR32=NA,NA,IF(V32=NA,0,AR32)))</f>
        <v/>
      </c>
      <c r="AU32" s="226" t="str">
        <f>IF(ISBLANK(StartDate)=TRUE,"",IF(AR32=NA,"",IF(Y32=NA,0,Y32-AS32+AT32)))</f>
        <v/>
      </c>
      <c r="AV32" s="227" t="str">
        <f t="shared" si="2"/>
        <v/>
      </c>
      <c r="AW32" s="225" t="str">
        <f>IF(ISBLANK(StartDate)=TRUE,"",IF(AT32=NA,NA,IF(X32=NA,AT32,AT32+X32)))</f>
        <v/>
      </c>
      <c r="AX32" s="82" t="str">
        <f t="shared" si="3"/>
        <v/>
      </c>
      <c r="AY32" s="83" t="str">
        <f>IF(AX32="","",IF(AX32&gt;720,AX32-720,0))</f>
        <v/>
      </c>
      <c r="AZ32" s="123"/>
      <c r="BA32" s="212" t="str">
        <f>IF(AX32="","",BA27+AY32)</f>
        <v/>
      </c>
      <c r="BB32" s="203" t="str">
        <f>IF(AZ32="","",BB27+AZ32)</f>
        <v/>
      </c>
      <c r="BC32" s="208" t="str">
        <f>IF(ISBLANK(StartDate)=TRUE,"",AX32-AY32)</f>
        <v/>
      </c>
      <c r="BD32" s="84" t="s">
        <v>12</v>
      </c>
      <c r="BE32" s="334"/>
      <c r="BF32" s="335"/>
      <c r="BI32" s="133" t="str">
        <f>BA32</f>
        <v/>
      </c>
      <c r="BJ32" s="133" t="str">
        <f>BA33</f>
        <v/>
      </c>
      <c r="BK32" s="3" t="str">
        <f>IF(BI32="","",BC32)</f>
        <v/>
      </c>
      <c r="BL32" s="2" t="str">
        <f>IF(BJ32="","",BC33)</f>
        <v/>
      </c>
      <c r="BM32" s="2" t="str">
        <f t="shared" ref="BM32" si="12">IF(BI32="","",BC36)</f>
        <v/>
      </c>
    </row>
    <row r="33" spans="1:65" s="4" customFormat="1" ht="18.75" customHeight="1" thickBot="1" x14ac:dyDescent="0.25">
      <c r="A33" s="338"/>
      <c r="B33" s="51">
        <f>EDATE($A$11,4)</f>
        <v>44682</v>
      </c>
      <c r="C33" s="50" t="str">
        <f>IF(ISBLANK(StartDate)=TRUE,"",IF(StartDate&gt;B33,NA,IF(B33&lt;FiveYr,5,IF(B33&lt;TenYr,6,7))))</f>
        <v/>
      </c>
      <c r="D33" s="72" t="s">
        <v>13</v>
      </c>
      <c r="E33" s="245" t="str">
        <f>IF(ISBLANK(StartDate)=TRUE,"",IF(C33=NA,"",IF(AR28=NA,0,BC28)))</f>
        <v/>
      </c>
      <c r="F33" s="247"/>
      <c r="G33" s="129"/>
      <c r="H33" s="129"/>
      <c r="I33" s="129"/>
      <c r="J33" s="129"/>
      <c r="K33" s="129"/>
      <c r="L33" s="247"/>
      <c r="M33" s="247"/>
      <c r="N33" s="129"/>
      <c r="O33" s="129"/>
      <c r="P33" s="129"/>
      <c r="Q33" s="129"/>
      <c r="R33" s="129"/>
      <c r="S33" s="247"/>
      <c r="T33" s="247"/>
      <c r="U33" s="159">
        <f t="shared" si="4"/>
        <v>44696</v>
      </c>
      <c r="V33" s="87" t="str">
        <f>IF(ISBLANK(StartDate)=TRUE,"",IF(StartDate&gt;U33,NA,IF(U33&lt;FiveYr,5,IF(U33&lt;TenYr,6,7))))</f>
        <v/>
      </c>
      <c r="W33" s="248" t="str">
        <f t="shared" si="0"/>
        <v/>
      </c>
      <c r="X33" s="229" t="str">
        <f>IF(V33=NA,NA,IF(C33=NA,0,V33))</f>
        <v/>
      </c>
      <c r="Y33" s="249" t="str">
        <f>IF(ISBLANK(StartDate)=TRUE,"",IF(V33=NA,"",IF(C33=NA,0,E33-W33+X33)))</f>
        <v/>
      </c>
      <c r="Z33" s="250"/>
      <c r="AA33" s="129"/>
      <c r="AB33" s="129"/>
      <c r="AC33" s="129"/>
      <c r="AD33" s="129"/>
      <c r="AE33" s="129"/>
      <c r="AF33" s="247"/>
      <c r="AG33" s="247"/>
      <c r="AH33" s="129"/>
      <c r="AI33" s="129"/>
      <c r="AJ33" s="129"/>
      <c r="AK33" s="129"/>
      <c r="AL33" s="129"/>
      <c r="AM33" s="247"/>
      <c r="AN33" s="247"/>
      <c r="AO33" s="246"/>
      <c r="AP33" s="129"/>
      <c r="AQ33" s="167">
        <f>B38-1</f>
        <v>44712</v>
      </c>
      <c r="AR33" s="193" t="str">
        <f>IF(ISBLANK(StartDate)=TRUE,"",IF(StartDate&gt;AQ33,NA,IF(AQ33&lt;FiveYr,5,IF(AQ33&lt;TenYr,6,7))))</f>
        <v/>
      </c>
      <c r="AS33" s="228" t="str">
        <f t="shared" si="1"/>
        <v/>
      </c>
      <c r="AT33" s="229" t="str">
        <f>IF(ISBLANK(StartDate)=TRUE,"",IF(AR33=NA,NA,IF(V33=NA,0,AR33)))</f>
        <v/>
      </c>
      <c r="AU33" s="230" t="str">
        <f>IF(ISBLANK(StartDate)=TRUE,"",IF(AR33=NA,"",IF(Y33=NA,0,Y33-AS33+AT33)))</f>
        <v/>
      </c>
      <c r="AV33" s="231" t="str">
        <f t="shared" si="2"/>
        <v/>
      </c>
      <c r="AW33" s="229" t="str">
        <f>IF(ISBLANK(StartDate)=TRUE,"",IF(AT33=NA,NA,IF(X33=NA,AT33,AT33+X33)))</f>
        <v/>
      </c>
      <c r="AX33" s="75" t="str">
        <f t="shared" si="3"/>
        <v/>
      </c>
      <c r="AY33" s="76" t="str">
        <f>IF(AX33="","",IF(AX33&gt;360,AX33-360,0))</f>
        <v/>
      </c>
      <c r="AZ33" s="122"/>
      <c r="BA33" s="213" t="str">
        <f>IF(AX33="","",BA28+AY33)</f>
        <v/>
      </c>
      <c r="BB33" s="153" t="str">
        <f>IF(AZ33="","",BB28+AZ33)</f>
        <v/>
      </c>
      <c r="BC33" s="209" t="str">
        <f>IF(ISBLANK(StartDate)=TRUE,"",AX33-AY33)</f>
        <v/>
      </c>
      <c r="BD33" s="78" t="s">
        <v>13</v>
      </c>
      <c r="BE33" s="336"/>
      <c r="BF33" s="337"/>
      <c r="BK33" s="3"/>
      <c r="BL33" s="2"/>
      <c r="BM33" s="2"/>
    </row>
    <row r="34" spans="1:65" s="4" customFormat="1" ht="18.75" customHeight="1" thickBot="1" x14ac:dyDescent="0.25">
      <c r="A34" s="338"/>
      <c r="B34" s="51">
        <f>EDATE($A$11,4)</f>
        <v>44682</v>
      </c>
      <c r="C34" s="50" t="str">
        <f>IF(ISBLANK(StartDate)=TRUE,"",IF(StartDate&gt;B34,NA,IF(StartDate=B34,0,0)))</f>
        <v/>
      </c>
      <c r="D34" s="154" t="s">
        <v>21</v>
      </c>
      <c r="E34" s="252" t="str">
        <f>IF(ISBLANK(StartDate)=TRUE,"",IF(C34=NA,"",IF(AR29=NA,0,AX29)))</f>
        <v/>
      </c>
      <c r="F34" s="254"/>
      <c r="G34" s="165"/>
      <c r="H34" s="165"/>
      <c r="I34" s="165"/>
      <c r="J34" s="165"/>
      <c r="K34" s="165"/>
      <c r="L34" s="254"/>
      <c r="M34" s="254"/>
      <c r="N34" s="165"/>
      <c r="O34" s="165"/>
      <c r="P34" s="165"/>
      <c r="Q34" s="165"/>
      <c r="R34" s="165"/>
      <c r="S34" s="254"/>
      <c r="T34" s="254"/>
      <c r="U34" s="160">
        <f t="shared" ref="U34" si="13">B34+14</f>
        <v>44696</v>
      </c>
      <c r="V34" s="161" t="str">
        <f>IF(ISBLANK(StartDate)=TRUE,"",IF(StartDate&gt;U34,NA,IF(StartDate=U34,0,0)))</f>
        <v/>
      </c>
      <c r="W34" s="255" t="str">
        <f>IF(ISBLANK(StartDate)=TRUE,"",IF(V34=NA,"",IF(C34=NA,0,SUM(F34:T34))))</f>
        <v/>
      </c>
      <c r="X34" s="233" t="str">
        <f>IF(ISBLANK(StartDate)=TRUE,"",NA)</f>
        <v/>
      </c>
      <c r="Y34" s="256" t="str">
        <f>IF(ISBLANK(StartDate)=TRUE,"",IF(V34=NA,"",IF(C34=NA,0,E34-W34)))</f>
        <v/>
      </c>
      <c r="Z34" s="257"/>
      <c r="AA34" s="165"/>
      <c r="AB34" s="165"/>
      <c r="AC34" s="165"/>
      <c r="AD34" s="165"/>
      <c r="AE34" s="165"/>
      <c r="AF34" s="254"/>
      <c r="AG34" s="254"/>
      <c r="AH34" s="165"/>
      <c r="AI34" s="165"/>
      <c r="AJ34" s="165"/>
      <c r="AK34" s="165"/>
      <c r="AL34" s="165"/>
      <c r="AM34" s="254"/>
      <c r="AN34" s="254"/>
      <c r="AO34" s="253"/>
      <c r="AP34" s="165"/>
      <c r="AQ34" s="167">
        <f t="shared" ref="AQ34" si="14">B38-1</f>
        <v>44712</v>
      </c>
      <c r="AR34" s="191" t="str">
        <f>IF(ISBLANK(StartDate)=TRUE,"",IF(StartDate&gt;AQ34,NA,IF(StartDate=AQ34,0,0)))</f>
        <v/>
      </c>
      <c r="AS34" s="232" t="str">
        <f>IF(ISBLANK(StartDate)=TRUE,"",IF(AR34=NA,"",IF(Y34=NA,0,SUM(AA34:AP34))))</f>
        <v/>
      </c>
      <c r="AT34" s="233" t="str">
        <f>IF(ISBLANK(StartDate)=TRUE,"",NA)</f>
        <v/>
      </c>
      <c r="AU34" s="234" t="str">
        <f>IF(ISBLANK(StartDate)=TRUE,"",IF(AR34=NA,"",IF(Y34=NA,0,Y34-AS34)))</f>
        <v/>
      </c>
      <c r="AV34" s="235" t="str">
        <f>IF(ISERROR(AS34+W34)=TRUE,IF(AR34=NA,"",AS34),AS34+W34)</f>
        <v/>
      </c>
      <c r="AW34" s="233" t="str">
        <f>IF(ISBLANK(StartDate)=TRUE,"",NA)</f>
        <v/>
      </c>
      <c r="AX34" s="79" t="str">
        <f>AU34</f>
        <v/>
      </c>
      <c r="AY34" s="162"/>
      <c r="AZ34" s="163"/>
      <c r="BA34" s="164"/>
      <c r="BB34" s="205"/>
      <c r="BC34" s="210" t="str">
        <f>IF(ISBLANK(StartDate)=TRUE,"",AX34)</f>
        <v/>
      </c>
      <c r="BD34" s="80" t="s">
        <v>21</v>
      </c>
      <c r="BE34" s="299"/>
      <c r="BF34" s="300"/>
      <c r="BK34" s="3"/>
      <c r="BL34" s="2"/>
      <c r="BM34" s="2"/>
    </row>
    <row r="35" spans="1:65" s="323" customFormat="1" ht="18.75" customHeight="1" thickBot="1" x14ac:dyDescent="0.25">
      <c r="A35" s="338"/>
      <c r="B35" s="301">
        <f>EDATE($A$11,4)</f>
        <v>44682</v>
      </c>
      <c r="C35" s="302" t="str">
        <f>IF(ISBLANK(StartDate)=TRUE,"",IF(StartDate&gt;B35,NA,IF(StartDate=B35,0,0)))</f>
        <v/>
      </c>
      <c r="D35" s="303" t="s">
        <v>52</v>
      </c>
      <c r="E35" s="304">
        <f>IF(ISBLANK(E30)=TRUE,"",IF(C35=NA,"",IF(AR30=NA,0,AX30)))</f>
        <v>0</v>
      </c>
      <c r="F35" s="305"/>
      <c r="G35" s="307"/>
      <c r="H35" s="307"/>
      <c r="I35" s="307"/>
      <c r="J35" s="307"/>
      <c r="K35" s="307"/>
      <c r="L35" s="305"/>
      <c r="M35" s="305"/>
      <c r="N35" s="307"/>
      <c r="O35" s="307"/>
      <c r="P35" s="307"/>
      <c r="Q35" s="307"/>
      <c r="R35" s="307"/>
      <c r="S35" s="305"/>
      <c r="T35" s="305"/>
      <c r="U35" s="301">
        <f t="shared" si="4"/>
        <v>44696</v>
      </c>
      <c r="V35" s="302" t="str">
        <f>IF(ISBLANK(StartDate)=TRUE,"",IF(StartDate&gt;U35,NA,IF(StartDate=U35,0,0)))</f>
        <v/>
      </c>
      <c r="W35" s="308">
        <f>IF(ISBLANK(E35)=TRUE,"",IF(V35=NA,"",IF(C35=NA,0,SUM(F35:T35))))</f>
        <v>0</v>
      </c>
      <c r="X35" s="309" t="s">
        <v>53</v>
      </c>
      <c r="Y35" s="310">
        <f>IF(ISBLANK(E35)=TRUE,"",IF(V35=NA,"",IF(C35=NA,0,E35-W35)))</f>
        <v>0</v>
      </c>
      <c r="Z35" s="311"/>
      <c r="AA35" s="307"/>
      <c r="AB35" s="307"/>
      <c r="AC35" s="307"/>
      <c r="AD35" s="307"/>
      <c r="AE35" s="307"/>
      <c r="AF35" s="305"/>
      <c r="AG35" s="305"/>
      <c r="AH35" s="307"/>
      <c r="AI35" s="307"/>
      <c r="AJ35" s="307"/>
      <c r="AK35" s="307"/>
      <c r="AL35" s="307"/>
      <c r="AM35" s="305"/>
      <c r="AN35" s="305"/>
      <c r="AO35" s="306"/>
      <c r="AP35" s="307"/>
      <c r="AQ35" s="301">
        <f>B40-1</f>
        <v>44712</v>
      </c>
      <c r="AR35" s="329" t="str">
        <f>IF(ISBLANK(StartDate)=TRUE,"",IF(StartDate&gt;AQ35,NA,IF(StartDate=AQ35,0,0)))</f>
        <v/>
      </c>
      <c r="AS35" s="312">
        <f>IF(ISBLANK(E35)=TRUE,"",IF(AR35=NA,"",IF(Y35=NA,0,SUM(AA35:AP35))))</f>
        <v>0</v>
      </c>
      <c r="AT35" s="309" t="s">
        <v>53</v>
      </c>
      <c r="AU35" s="313">
        <f>IF(ISBLANK(E35)=TRUE,"",IF(AR35=NA,"",IF(Y35=NA,0,Y35-AS35)))</f>
        <v>0</v>
      </c>
      <c r="AV35" s="314">
        <f>IF(ISERROR(AS35+W35)=TRUE,IF(AR35=NA,"",AS35),AS35+W35)</f>
        <v>0</v>
      </c>
      <c r="AW35" s="309" t="s">
        <v>53</v>
      </c>
      <c r="AX35" s="315">
        <f>AU35</f>
        <v>0</v>
      </c>
      <c r="AY35" s="316"/>
      <c r="AZ35" s="317"/>
      <c r="BA35" s="318"/>
      <c r="BB35" s="319"/>
      <c r="BC35" s="332" t="str">
        <f>IF(ISBLANK(StartDate)=TRUE,"",AX35)</f>
        <v/>
      </c>
      <c r="BD35" s="320" t="s">
        <v>52</v>
      </c>
      <c r="BE35" s="321"/>
      <c r="BF35" s="322"/>
      <c r="BK35" s="327"/>
      <c r="BL35" s="324"/>
      <c r="BM35" s="324"/>
    </row>
    <row r="36" spans="1:65" s="4" customFormat="1" ht="18.75" customHeight="1" thickBot="1" x14ac:dyDescent="0.25">
      <c r="A36" s="338"/>
      <c r="B36" s="51">
        <f>EDATE($A$11,4)</f>
        <v>44682</v>
      </c>
      <c r="C36" s="14">
        <v>0</v>
      </c>
      <c r="D36" s="155" t="s">
        <v>51</v>
      </c>
      <c r="E36" s="260" t="str">
        <f>IF(ISBLANK(StartDate)=TRUE,"",AX31)</f>
        <v/>
      </c>
      <c r="F36" s="264"/>
      <c r="G36" s="262"/>
      <c r="H36" s="263"/>
      <c r="I36" s="262"/>
      <c r="J36" s="262"/>
      <c r="K36" s="262"/>
      <c r="L36" s="264"/>
      <c r="M36" s="264"/>
      <c r="N36" s="262"/>
      <c r="O36" s="263"/>
      <c r="P36" s="262"/>
      <c r="Q36" s="262"/>
      <c r="R36" s="262"/>
      <c r="S36" s="264"/>
      <c r="T36" s="264"/>
      <c r="U36" s="167">
        <f t="shared" si="4"/>
        <v>44696</v>
      </c>
      <c r="V36" s="168"/>
      <c r="W36" s="265" t="str">
        <f>IF(ISBLANK(StartDate)=TRUE,"",SUM(F36:T36))</f>
        <v/>
      </c>
      <c r="X36" s="236" t="str">
        <f>IF(OR(V36="",V36=0),"",IF(ISBLANK(StartDate)=TRUE,"",IF(V36=NA,NA,IF(C36=NA,0,V36))))</f>
        <v/>
      </c>
      <c r="Y36" s="266" t="str">
        <f ca="1">IF(ISBLANK(StartDate)=TRUE,"",IF(X36="",0,IF(X36&gt;0,X36-W36,IF(TODAY()&gt;$B36,"",IF(StartDate&gt;TODAY(),"",X36-W36)))))</f>
        <v/>
      </c>
      <c r="Z36" s="267"/>
      <c r="AA36" s="262"/>
      <c r="AB36" s="263"/>
      <c r="AC36" s="263"/>
      <c r="AD36" s="263"/>
      <c r="AE36" s="262"/>
      <c r="AF36" s="264"/>
      <c r="AG36" s="264"/>
      <c r="AH36" s="263"/>
      <c r="AI36" s="263"/>
      <c r="AJ36" s="263"/>
      <c r="AK36" s="263"/>
      <c r="AL36" s="263"/>
      <c r="AM36" s="264"/>
      <c r="AN36" s="264"/>
      <c r="AO36" s="261" t="str">
        <f ca="1">IF(TODAY()&lt;$B36,"",IF(ISBLANK(StartDate)=TRUE,"",IF(StartDate&gt;$B36,"",IF(StartDate=$B36,0,8))))</f>
        <v/>
      </c>
      <c r="AP36" s="263"/>
      <c r="AQ36" s="167">
        <f>B41-1</f>
        <v>44712</v>
      </c>
      <c r="AR36" s="295" t="str">
        <f ca="1">IF(ISBLANK(StartDate)=TRUE,"",IF(TODAY()&lt;$U36,0,IF(StartDate&gt;$U36,0,8)))</f>
        <v/>
      </c>
      <c r="AS36" s="265" t="str">
        <f>IF(ISBLANK(StartDate)=TRUE,"",SUM(AA36:AP36))</f>
        <v/>
      </c>
      <c r="AT36" s="236" t="str">
        <f ca="1">IF(OR(AR36="",AR36=0),"",IF(ISBLANK(StartDate)=TRUE,"",IF(AR36=NA,NA,IF(Y36=NA,0,AR36))))</f>
        <v/>
      </c>
      <c r="AU36" s="266" t="str">
        <f ca="1">IF(ISBLANK(StartDate)=TRUE,"",IF(AT36="",0,IF(AT36&gt;0,AT36-AS36,IF(TODAY()&gt;$B36,"",IF(StartDate&gt;TODAY(),"",AT36-AS36)))))</f>
        <v/>
      </c>
      <c r="AV36" s="237" t="str">
        <f ca="1">IF(ISERROR(AS36+W36)=TRUE,IF(AR36=NA,"",AS36),AS36+W36)</f>
        <v/>
      </c>
      <c r="AW36" s="236" t="str">
        <f>IF(ISBLANK(StartDate)=TRUE,"",IF(AND(X36="",AT36=""),"",V36+AR36))</f>
        <v/>
      </c>
      <c r="AX36" s="294" t="str">
        <f>IF(ISBLANK(StartDate)=TRUE,"",Y36+AU36)</f>
        <v/>
      </c>
      <c r="AY36" s="162"/>
      <c r="AZ36" s="169"/>
      <c r="BA36" s="170"/>
      <c r="BB36" s="169"/>
      <c r="BC36" s="211" t="str">
        <f>IF(ISBLANK(StartDate)=TRUE,"",AX36)</f>
        <v/>
      </c>
      <c r="BD36" s="156" t="s">
        <v>51</v>
      </c>
      <c r="BE36" s="339"/>
      <c r="BF36" s="340"/>
      <c r="BK36" s="3"/>
      <c r="BL36" s="2"/>
      <c r="BM36" s="2"/>
    </row>
    <row r="37" spans="1:65" ht="18.75" customHeight="1" thickTop="1" thickBot="1" x14ac:dyDescent="0.25">
      <c r="A37" s="338">
        <f>B37</f>
        <v>44713</v>
      </c>
      <c r="B37" s="51">
        <f>EDATE($A$11,5)</f>
        <v>44713</v>
      </c>
      <c r="C37" s="50" t="str">
        <f>IF(ISBLANK(StartDate)=TRUE,"",IF(StartDate&gt;B37,NA,IF(StartDate=B37,0,5)))</f>
        <v/>
      </c>
      <c r="D37" s="71" t="s">
        <v>12</v>
      </c>
      <c r="E37" s="238" t="str">
        <f>IF(ISBLANK(StartDate)=TRUE,"",IF(C37=NA,"",IF(AR32=NA,0,BC32)))</f>
        <v/>
      </c>
      <c r="F37" s="240"/>
      <c r="G37" s="240"/>
      <c r="H37" s="240"/>
      <c r="I37" s="270"/>
      <c r="J37" s="270"/>
      <c r="K37" s="240"/>
      <c r="L37" s="240"/>
      <c r="M37" s="240"/>
      <c r="N37" s="240"/>
      <c r="O37" s="240"/>
      <c r="P37" s="270"/>
      <c r="Q37" s="270"/>
      <c r="R37" s="240"/>
      <c r="S37" s="240"/>
      <c r="T37" s="240"/>
      <c r="U37" s="157">
        <f t="shared" si="4"/>
        <v>44727</v>
      </c>
      <c r="V37" s="158" t="str">
        <f>IF(ISBLANK(StartDate)=TRUE,"",IF(StartDate&gt;U37,NA,IF(StartDate=U37,0,5)))</f>
        <v/>
      </c>
      <c r="W37" s="242" t="str">
        <f t="shared" si="0"/>
        <v/>
      </c>
      <c r="X37" s="225" t="str">
        <f>IF(V37=NA,NA,IF(C37=NA,0,V37))</f>
        <v/>
      </c>
      <c r="Y37" s="243" t="str">
        <f>IF(ISBLANK(StartDate)=TRUE,"",IF(V37=NA,"",IF(C37=NA,0,E37-W37+X37)))</f>
        <v/>
      </c>
      <c r="Z37" s="274">
        <f>A37+15</f>
        <v>44728</v>
      </c>
      <c r="AA37" s="240"/>
      <c r="AB37" s="240"/>
      <c r="AC37" s="270"/>
      <c r="AD37" s="270"/>
      <c r="AE37" s="240"/>
      <c r="AF37" s="240"/>
      <c r="AG37" s="240"/>
      <c r="AH37" s="240"/>
      <c r="AI37" s="240"/>
      <c r="AJ37" s="270"/>
      <c r="AK37" s="270"/>
      <c r="AL37" s="240"/>
      <c r="AM37" s="240"/>
      <c r="AN37" s="240"/>
      <c r="AO37" s="240"/>
      <c r="AP37" s="286"/>
      <c r="AQ37" s="167">
        <f>B42-1</f>
        <v>44742</v>
      </c>
      <c r="AR37" s="192" t="str">
        <f>IF(ISBLANK(StartDate)=TRUE,"",IF(StartDate&gt;AQ37,NA,IF(StartDate=AQ37,0,5)))</f>
        <v/>
      </c>
      <c r="AS37" s="224" t="str">
        <f t="shared" si="1"/>
        <v/>
      </c>
      <c r="AT37" s="225" t="str">
        <f>IF(ISBLANK(StartDate)=TRUE,"",IF(AR37=NA,NA,IF(V37=NA,0,AR37)))</f>
        <v/>
      </c>
      <c r="AU37" s="226" t="str">
        <f>IF(ISBLANK(StartDate)=TRUE,"",IF(AR37=NA,"",IF(Y37=NA,0,Y37-AS37+AT37)))</f>
        <v/>
      </c>
      <c r="AV37" s="227" t="str">
        <f t="shared" si="2"/>
        <v/>
      </c>
      <c r="AW37" s="225" t="str">
        <f>IF(ISBLANK(StartDate)=TRUE,"",IF(AT37=NA,NA,IF(X37=NA,AT37,AT37+X37)))</f>
        <v/>
      </c>
      <c r="AX37" s="82" t="str">
        <f t="shared" si="3"/>
        <v/>
      </c>
      <c r="AY37" s="83" t="str">
        <f>IF(AX37="","",IF(AX37&gt;720,AX37-720,0))</f>
        <v/>
      </c>
      <c r="AZ37" s="123"/>
      <c r="BA37" s="212" t="str">
        <f>IF(AX37="","",BA32+AY37)</f>
        <v/>
      </c>
      <c r="BB37" s="203" t="str">
        <f>IF(AZ37="","",BB32+AZ37)</f>
        <v/>
      </c>
      <c r="BC37" s="208" t="str">
        <f>IF(ISBLANK(StartDate)=TRUE,"",AX37-AY37)</f>
        <v/>
      </c>
      <c r="BD37" s="84" t="s">
        <v>12</v>
      </c>
      <c r="BE37" s="334"/>
      <c r="BF37" s="335"/>
      <c r="BI37" s="133" t="str">
        <f>BA37</f>
        <v/>
      </c>
      <c r="BJ37" s="133" t="str">
        <f>BA38</f>
        <v/>
      </c>
      <c r="BK37" s="3" t="str">
        <f>IF(BI37="","",BC37)</f>
        <v/>
      </c>
      <c r="BL37" s="2" t="str">
        <f>IF(BJ37="","",BC38)</f>
        <v/>
      </c>
      <c r="BM37" s="2" t="str">
        <f t="shared" ref="BM37" si="15">IF(BI37="","",BC41)</f>
        <v/>
      </c>
    </row>
    <row r="38" spans="1:65" s="4" customFormat="1" ht="18.75" customHeight="1" thickBot="1" x14ac:dyDescent="0.25">
      <c r="A38" s="338"/>
      <c r="B38" s="51">
        <f>EDATE($A$11,5)</f>
        <v>44713</v>
      </c>
      <c r="C38" s="50" t="str">
        <f>IF(ISBLANK(StartDate)=TRUE,"",IF(StartDate&gt;B38,NA,IF(B38&lt;FiveYr,5,IF(B38&lt;TenYr,6,7))))</f>
        <v/>
      </c>
      <c r="D38" s="72" t="s">
        <v>13</v>
      </c>
      <c r="E38" s="245" t="str">
        <f>IF(ISBLANK(StartDate)=TRUE,"",IF(C38=NA,"",IF(AR33=NA,0,BC33)))</f>
        <v/>
      </c>
      <c r="F38" s="129"/>
      <c r="G38" s="129"/>
      <c r="H38" s="129"/>
      <c r="I38" s="247"/>
      <c r="J38" s="247"/>
      <c r="K38" s="129"/>
      <c r="L38" s="129"/>
      <c r="M38" s="129"/>
      <c r="N38" s="129"/>
      <c r="O38" s="129"/>
      <c r="P38" s="247"/>
      <c r="Q38" s="247"/>
      <c r="R38" s="129"/>
      <c r="S38" s="129"/>
      <c r="T38" s="129"/>
      <c r="U38" s="159">
        <f t="shared" si="4"/>
        <v>44727</v>
      </c>
      <c r="V38" s="87" t="str">
        <f>IF(ISBLANK(StartDate)=TRUE,"",IF(StartDate&gt;U38,NA,IF(U38&lt;FiveYr,5,IF(U38&lt;TenYr,6,7))))</f>
        <v/>
      </c>
      <c r="W38" s="248" t="str">
        <f t="shared" si="0"/>
        <v/>
      </c>
      <c r="X38" s="229" t="str">
        <f>IF(V38=NA,NA,IF(C38=NA,0,V38))</f>
        <v/>
      </c>
      <c r="Y38" s="249" t="str">
        <f>IF(ISBLANK(StartDate)=TRUE,"",IF(V38=NA,"",IF(C38=NA,0,E38-W38+X38)))</f>
        <v/>
      </c>
      <c r="Z38" s="250"/>
      <c r="AA38" s="129"/>
      <c r="AB38" s="129"/>
      <c r="AC38" s="247"/>
      <c r="AD38" s="247"/>
      <c r="AE38" s="129"/>
      <c r="AF38" s="129"/>
      <c r="AG38" s="129"/>
      <c r="AH38" s="129"/>
      <c r="AI38" s="129"/>
      <c r="AJ38" s="247"/>
      <c r="AK38" s="247"/>
      <c r="AL38" s="129"/>
      <c r="AM38" s="129"/>
      <c r="AN38" s="129"/>
      <c r="AO38" s="129"/>
      <c r="AP38" s="287"/>
      <c r="AQ38" s="167">
        <f>B43-1</f>
        <v>44742</v>
      </c>
      <c r="AR38" s="193" t="str">
        <f>IF(ISBLANK(StartDate)=TRUE,"",IF(StartDate&gt;AQ38,NA,IF(AQ38&lt;FiveYr,5,IF(AQ38&lt;TenYr,6,7))))</f>
        <v/>
      </c>
      <c r="AS38" s="228" t="str">
        <f t="shared" si="1"/>
        <v/>
      </c>
      <c r="AT38" s="229" t="str">
        <f>IF(ISBLANK(StartDate)=TRUE,"",IF(AR38=NA,NA,IF(V38=NA,0,AR38)))</f>
        <v/>
      </c>
      <c r="AU38" s="230" t="str">
        <f>IF(ISBLANK(StartDate)=TRUE,"",IF(AR38=NA,"",IF(Y38=NA,0,Y38-AS38+AT38)))</f>
        <v/>
      </c>
      <c r="AV38" s="231" t="str">
        <f t="shared" si="2"/>
        <v/>
      </c>
      <c r="AW38" s="229" t="str">
        <f>IF(ISBLANK(StartDate)=TRUE,"",IF(AT38=NA,NA,IF(X38=NA,AT38,AT38+X38)))</f>
        <v/>
      </c>
      <c r="AX38" s="75" t="str">
        <f t="shared" si="3"/>
        <v/>
      </c>
      <c r="AY38" s="76" t="str">
        <f>IF(AX38="","",IF(AX38&gt;360,AX38-360,0))</f>
        <v/>
      </c>
      <c r="AZ38" s="122"/>
      <c r="BA38" s="213" t="str">
        <f>IF(AX38="","",BA33+AY38)</f>
        <v/>
      </c>
      <c r="BB38" s="153" t="str">
        <f>IF(AZ38="","",BB33+AZ38)</f>
        <v/>
      </c>
      <c r="BC38" s="209" t="str">
        <f>IF(ISBLANK(StartDate)=TRUE,"",AX38-AY38)</f>
        <v/>
      </c>
      <c r="BD38" s="78" t="s">
        <v>13</v>
      </c>
      <c r="BE38" s="336"/>
      <c r="BF38" s="337"/>
      <c r="BK38" s="3"/>
      <c r="BL38" s="2"/>
      <c r="BM38" s="2"/>
    </row>
    <row r="39" spans="1:65" s="4" customFormat="1" ht="18.75" customHeight="1" thickBot="1" x14ac:dyDescent="0.25">
      <c r="A39" s="338"/>
      <c r="B39" s="51">
        <f>EDATE($A$11,5)</f>
        <v>44713</v>
      </c>
      <c r="C39" s="50" t="str">
        <f>IF(ISBLANK(StartDate)=TRUE,"",IF(StartDate&gt;B39,NA,IF(StartDate=B39,0,0)))</f>
        <v/>
      </c>
      <c r="D39" s="154" t="s">
        <v>21</v>
      </c>
      <c r="E39" s="252" t="str">
        <f>IF(ISBLANK(StartDate)=TRUE,"",IF(C39=NA,"",IF(AR34=NA,0,AX34)))</f>
        <v/>
      </c>
      <c r="F39" s="165"/>
      <c r="G39" s="165"/>
      <c r="H39" s="165"/>
      <c r="I39" s="254"/>
      <c r="J39" s="254"/>
      <c r="K39" s="165"/>
      <c r="L39" s="165"/>
      <c r="M39" s="165"/>
      <c r="N39" s="165"/>
      <c r="O39" s="165"/>
      <c r="P39" s="254"/>
      <c r="Q39" s="254"/>
      <c r="R39" s="165"/>
      <c r="S39" s="165"/>
      <c r="T39" s="165"/>
      <c r="U39" s="160">
        <f t="shared" ref="U39" si="16">B39+14</f>
        <v>44727</v>
      </c>
      <c r="V39" s="161" t="str">
        <f>IF(ISBLANK(StartDate)=TRUE,"",IF(StartDate&gt;U39,NA,IF(StartDate=U39,0,0)))</f>
        <v/>
      </c>
      <c r="W39" s="255" t="str">
        <f>IF(ISBLANK(StartDate)=TRUE,"",IF(V39=NA,"",IF(C39=NA,0,SUM(F39:T39))))</f>
        <v/>
      </c>
      <c r="X39" s="233" t="str">
        <f>IF(ISBLANK(StartDate)=TRUE,"",NA)</f>
        <v/>
      </c>
      <c r="Y39" s="256" t="str">
        <f>IF(ISBLANK(StartDate)=TRUE,"",IF(V39=NA,"",IF(C39=NA,0,E39-W39)))</f>
        <v/>
      </c>
      <c r="Z39" s="257"/>
      <c r="AA39" s="165"/>
      <c r="AB39" s="165"/>
      <c r="AC39" s="254"/>
      <c r="AD39" s="254"/>
      <c r="AE39" s="165"/>
      <c r="AF39" s="165"/>
      <c r="AG39" s="165"/>
      <c r="AH39" s="165"/>
      <c r="AI39" s="165"/>
      <c r="AJ39" s="254"/>
      <c r="AK39" s="254"/>
      <c r="AL39" s="165"/>
      <c r="AM39" s="165"/>
      <c r="AN39" s="165"/>
      <c r="AO39" s="165"/>
      <c r="AP39" s="288"/>
      <c r="AQ39" s="167">
        <f t="shared" ref="AQ39" si="17">B43-1</f>
        <v>44742</v>
      </c>
      <c r="AR39" s="191" t="str">
        <f>IF(ISBLANK(StartDate)=TRUE,"",IF(StartDate&gt;AQ39,NA,IF(StartDate=AQ39,0,0)))</f>
        <v/>
      </c>
      <c r="AS39" s="232" t="str">
        <f>IF(ISBLANK(StartDate)=TRUE,"",IF(AR39=NA,"",IF(Y39=NA,0,SUM(AA39:AP39))))</f>
        <v/>
      </c>
      <c r="AT39" s="233" t="str">
        <f>IF(ISBLANK(StartDate)=TRUE,"",NA)</f>
        <v/>
      </c>
      <c r="AU39" s="234" t="str">
        <f>IF(ISBLANK(StartDate)=TRUE,"",IF(AR39=NA,"",IF(Y39=NA,0,Y39-AS39)))</f>
        <v/>
      </c>
      <c r="AV39" s="235" t="str">
        <f>IF(ISERROR(AS39+W39)=TRUE,IF(AR39=NA,"",AS39),AS39+W39)</f>
        <v/>
      </c>
      <c r="AW39" s="233" t="str">
        <f>IF(ISBLANK(StartDate)=TRUE,"",NA)</f>
        <v/>
      </c>
      <c r="AX39" s="79" t="str">
        <f>AU39</f>
        <v/>
      </c>
      <c r="AY39" s="162"/>
      <c r="AZ39" s="163"/>
      <c r="BA39" s="164"/>
      <c r="BB39" s="205"/>
      <c r="BC39" s="210" t="str">
        <f>IF(ISBLANK(StartDate)=TRUE,"",AX39)</f>
        <v/>
      </c>
      <c r="BD39" s="80" t="s">
        <v>21</v>
      </c>
      <c r="BE39" s="299"/>
      <c r="BF39" s="300"/>
      <c r="BK39" s="3"/>
      <c r="BL39" s="2"/>
      <c r="BM39" s="2"/>
    </row>
    <row r="40" spans="1:65" s="323" customFormat="1" ht="18.75" customHeight="1" thickBot="1" x14ac:dyDescent="0.25">
      <c r="A40" s="338"/>
      <c r="B40" s="301">
        <f>EDATE($A$11,5)</f>
        <v>44713</v>
      </c>
      <c r="C40" s="302" t="str">
        <f>IF(ISBLANK(StartDate)=TRUE,"",IF(StartDate&gt;B40,NA,IF(StartDate=B40,0,0)))</f>
        <v/>
      </c>
      <c r="D40" s="303" t="s">
        <v>52</v>
      </c>
      <c r="E40" s="304">
        <f>IF(ISBLANK(E35)=TRUE,"",IF(C40=NA,"",IF(AR35=NA,0,AX35)))</f>
        <v>0</v>
      </c>
      <c r="F40" s="307"/>
      <c r="G40" s="307"/>
      <c r="H40" s="307"/>
      <c r="I40" s="305"/>
      <c r="J40" s="305"/>
      <c r="K40" s="307"/>
      <c r="L40" s="307"/>
      <c r="M40" s="307"/>
      <c r="N40" s="307"/>
      <c r="O40" s="307"/>
      <c r="P40" s="305"/>
      <c r="Q40" s="305"/>
      <c r="R40" s="307"/>
      <c r="S40" s="307"/>
      <c r="T40" s="307"/>
      <c r="U40" s="301">
        <f t="shared" si="4"/>
        <v>44727</v>
      </c>
      <c r="V40" s="302" t="str">
        <f>IF(ISBLANK(StartDate)=TRUE,"",IF(StartDate&gt;U40,NA,IF(StartDate=U40,0,0)))</f>
        <v/>
      </c>
      <c r="W40" s="308">
        <f>IF(ISBLANK(E40)=TRUE,"",IF(V40=NA,"",IF(C40=NA,0,SUM(F40:T40))))</f>
        <v>0</v>
      </c>
      <c r="X40" s="309" t="s">
        <v>53</v>
      </c>
      <c r="Y40" s="310">
        <f>IF(ISBLANK(E40)=TRUE,"",IF(V40=NA,"",IF(C40=NA,0,E40-W40)))</f>
        <v>0</v>
      </c>
      <c r="Z40" s="311"/>
      <c r="AA40" s="307"/>
      <c r="AB40" s="307"/>
      <c r="AC40" s="305"/>
      <c r="AD40" s="305"/>
      <c r="AE40" s="307"/>
      <c r="AF40" s="307"/>
      <c r="AG40" s="307"/>
      <c r="AH40" s="307"/>
      <c r="AI40" s="307"/>
      <c r="AJ40" s="305"/>
      <c r="AK40" s="305"/>
      <c r="AL40" s="307"/>
      <c r="AM40" s="307"/>
      <c r="AN40" s="307"/>
      <c r="AO40" s="307"/>
      <c r="AP40" s="328"/>
      <c r="AQ40" s="301">
        <f>B45-1</f>
        <v>44742</v>
      </c>
      <c r="AR40" s="329" t="str">
        <f>IF(ISBLANK(StartDate)=TRUE,"",IF(StartDate&gt;AQ40,NA,IF(StartDate=AQ40,0,0)))</f>
        <v/>
      </c>
      <c r="AS40" s="312">
        <f>IF(ISBLANK(E40)=TRUE,"",IF(AR40=NA,"",IF(Y40=NA,0,SUM(AA40:AP40))))</f>
        <v>0</v>
      </c>
      <c r="AT40" s="309" t="s">
        <v>53</v>
      </c>
      <c r="AU40" s="313">
        <f>IF(ISBLANK(E40)=TRUE,"",IF(AR40=NA,"",IF(Y40=NA,0,Y40-AS40)))</f>
        <v>0</v>
      </c>
      <c r="AV40" s="314">
        <f>IF(ISERROR(AS40+W40)=TRUE,IF(AR40=NA,"",AS40),AS40+W40)</f>
        <v>0</v>
      </c>
      <c r="AW40" s="309" t="s">
        <v>53</v>
      </c>
      <c r="AX40" s="315">
        <f>AU40</f>
        <v>0</v>
      </c>
      <c r="AY40" s="316"/>
      <c r="AZ40" s="317"/>
      <c r="BA40" s="318"/>
      <c r="BB40" s="319"/>
      <c r="BC40" s="332" t="str">
        <f>IF(ISBLANK(StartDate)=TRUE,"",AX40)</f>
        <v/>
      </c>
      <c r="BD40" s="320" t="s">
        <v>52</v>
      </c>
      <c r="BE40" s="321"/>
      <c r="BF40" s="322"/>
      <c r="BK40" s="327"/>
      <c r="BL40" s="324"/>
      <c r="BM40" s="324"/>
    </row>
    <row r="41" spans="1:65" s="4" customFormat="1" ht="18.75" customHeight="1" thickBot="1" x14ac:dyDescent="0.25">
      <c r="A41" s="338"/>
      <c r="B41" s="51">
        <f>EDATE($A$11,5)</f>
        <v>44713</v>
      </c>
      <c r="C41" s="14">
        <v>0</v>
      </c>
      <c r="D41" s="155" t="s">
        <v>51</v>
      </c>
      <c r="E41" s="260" t="str">
        <f>IF(ISBLANK(StartDate)=TRUE,"",AX36)</f>
        <v/>
      </c>
      <c r="F41" s="262"/>
      <c r="G41" s="262"/>
      <c r="H41" s="262"/>
      <c r="I41" s="264"/>
      <c r="J41" s="264"/>
      <c r="K41" s="262"/>
      <c r="L41" s="262"/>
      <c r="M41" s="262"/>
      <c r="N41" s="262"/>
      <c r="O41" s="262"/>
      <c r="P41" s="264"/>
      <c r="Q41" s="264"/>
      <c r="R41" s="262"/>
      <c r="S41" s="263"/>
      <c r="T41" s="263"/>
      <c r="U41" s="167">
        <f t="shared" si="4"/>
        <v>44727</v>
      </c>
      <c r="V41" s="168"/>
      <c r="W41" s="265" t="str">
        <f>IF(ISBLANK(StartDate)=TRUE,"",SUM(F41:T41))</f>
        <v/>
      </c>
      <c r="X41" s="236" t="str">
        <f>IF(OR(V41="",V41=0),"",IF(ISBLANK(StartDate)=TRUE,"",IF(V41=NA,NA,IF(C41=NA,0,V41))))</f>
        <v/>
      </c>
      <c r="Y41" s="266" t="str">
        <f ca="1">IF(ISBLANK(StartDate)=TRUE,"",IF(X41="",0,IF(X41&gt;0,X41-W41,IF(TODAY()&gt;$B41,"",IF(StartDate&gt;TODAY(),"",X41-W41)))))</f>
        <v/>
      </c>
      <c r="Z41" s="267"/>
      <c r="AA41" s="263"/>
      <c r="AB41" s="262"/>
      <c r="AC41" s="264"/>
      <c r="AD41" s="264"/>
      <c r="AE41" s="262"/>
      <c r="AF41" s="263"/>
      <c r="AG41" s="263"/>
      <c r="AH41" s="263"/>
      <c r="AI41" s="262"/>
      <c r="AJ41" s="264"/>
      <c r="AK41" s="264"/>
      <c r="AL41" s="262"/>
      <c r="AM41" s="263"/>
      <c r="AN41" s="263"/>
      <c r="AO41" s="263"/>
      <c r="AP41" s="285"/>
      <c r="AQ41" s="167">
        <f>B46-1</f>
        <v>44742</v>
      </c>
      <c r="AR41" s="295"/>
      <c r="AS41" s="265" t="str">
        <f>IF(ISBLANK(StartDate)=TRUE,"",SUM(AA41:AP41))</f>
        <v/>
      </c>
      <c r="AT41" s="236" t="str">
        <f>IF(OR(AR41="",AR41=0),"",IF(ISBLANK(StartDate)=TRUE,"",IF(AR41=NA,NA,IF(Y41=NA,0,AR41))))</f>
        <v/>
      </c>
      <c r="AU41" s="266" t="str">
        <f ca="1">IF(ISBLANK(StartDate)=TRUE,"",IF(AT41="",0,IF(AT41&gt;0,AT41-AS41,IF(TODAY()&gt;$B41,"",IF(StartDate&gt;TODAY(),"",AT41-AS41)))))</f>
        <v/>
      </c>
      <c r="AV41" s="237" t="str">
        <f>IF(ISERROR(AS41+W41)=TRUE,IF(AR41=NA,"",AS41),AS41+W41)</f>
        <v/>
      </c>
      <c r="AW41" s="236" t="str">
        <f>IF(ISBLANK(StartDate)=TRUE,"",IF(AND(X41="",AT41=""),"",V41+AR41))</f>
        <v/>
      </c>
      <c r="AX41" s="294" t="str">
        <f>IF(ISBLANK(StartDate)=TRUE,"",Y41+AU41)</f>
        <v/>
      </c>
      <c r="AY41" s="162"/>
      <c r="AZ41" s="169"/>
      <c r="BA41" s="170"/>
      <c r="BB41" s="169"/>
      <c r="BC41" s="211" t="str">
        <f>IF(ISBLANK(StartDate)=TRUE,"",AX41)</f>
        <v/>
      </c>
      <c r="BD41" s="156" t="s">
        <v>51</v>
      </c>
      <c r="BE41" s="339"/>
      <c r="BF41" s="340"/>
      <c r="BK41" s="3"/>
      <c r="BL41" s="2"/>
      <c r="BM41" s="2"/>
    </row>
    <row r="42" spans="1:65" ht="18.75" customHeight="1" thickTop="1" thickBot="1" x14ac:dyDescent="0.25">
      <c r="A42" s="338">
        <f>B42</f>
        <v>44743</v>
      </c>
      <c r="B42" s="51">
        <f>EDATE($A$11,6)</f>
        <v>44743</v>
      </c>
      <c r="C42" s="50" t="str">
        <f>IF(ISBLANK(StartDate)=TRUE,"",IF(StartDate&gt;B42,NA,IF(StartDate=B42,0,5)))</f>
        <v/>
      </c>
      <c r="D42" s="71" t="s">
        <v>12</v>
      </c>
      <c r="E42" s="238" t="str">
        <f>IF(ISBLANK(StartDate)=TRUE,"",IF(C42=NA,"",IF(AR37=NA,0,BC37)))</f>
        <v/>
      </c>
      <c r="F42" s="240"/>
      <c r="G42" s="270"/>
      <c r="H42" s="270"/>
      <c r="I42" s="289"/>
      <c r="J42" s="240"/>
      <c r="K42" s="240"/>
      <c r="L42" s="240"/>
      <c r="M42" s="240"/>
      <c r="N42" s="270"/>
      <c r="O42" s="270"/>
      <c r="P42" s="240"/>
      <c r="Q42" s="240"/>
      <c r="R42" s="240"/>
      <c r="S42" s="240"/>
      <c r="T42" s="240"/>
      <c r="U42" s="157">
        <f t="shared" si="4"/>
        <v>44757</v>
      </c>
      <c r="V42" s="158" t="str">
        <f>IF(ISBLANK(StartDate)=TRUE,"",IF(StartDate&gt;U42,NA,IF(StartDate=U42,0,5)))</f>
        <v/>
      </c>
      <c r="W42" s="242" t="str">
        <f t="shared" si="0"/>
        <v/>
      </c>
      <c r="X42" s="225" t="str">
        <f>IF(V42=NA,NA,IF(C42=NA,0,V42))</f>
        <v/>
      </c>
      <c r="Y42" s="243" t="str">
        <f>IF(ISBLANK(StartDate)=TRUE,"",IF(V42=NA,"",IF(C42=NA,0,E42-W42+X42)))</f>
        <v/>
      </c>
      <c r="Z42" s="274">
        <f>A42+15</f>
        <v>44758</v>
      </c>
      <c r="AA42" s="270"/>
      <c r="AB42" s="270"/>
      <c r="AC42" s="240"/>
      <c r="AD42" s="240"/>
      <c r="AE42" s="240"/>
      <c r="AF42" s="240"/>
      <c r="AG42" s="240"/>
      <c r="AH42" s="270"/>
      <c r="AI42" s="270"/>
      <c r="AJ42" s="240"/>
      <c r="AK42" s="240"/>
      <c r="AL42" s="240"/>
      <c r="AM42" s="240"/>
      <c r="AN42" s="240"/>
      <c r="AO42" s="270"/>
      <c r="AP42" s="270"/>
      <c r="AQ42" s="167">
        <f>B47-1</f>
        <v>44773</v>
      </c>
      <c r="AR42" s="192" t="str">
        <f>IF(ISBLANK(StartDate)=TRUE,"",IF(StartDate&gt;AQ42,NA,IF(StartDate=AQ42,0,5)))</f>
        <v/>
      </c>
      <c r="AS42" s="224" t="str">
        <f t="shared" si="1"/>
        <v/>
      </c>
      <c r="AT42" s="225" t="str">
        <f>IF(ISBLANK(StartDate)=TRUE,"",IF(AR42=NA,NA,IF(V42=NA,0,AR42)))</f>
        <v/>
      </c>
      <c r="AU42" s="226" t="str">
        <f>IF(ISBLANK(StartDate)=TRUE,"",IF(AR42=NA,"",IF(Y42=NA,0,Y42-AS42+AT42)))</f>
        <v/>
      </c>
      <c r="AV42" s="227" t="str">
        <f t="shared" si="2"/>
        <v/>
      </c>
      <c r="AW42" s="225" t="str">
        <f>IF(ISBLANK(StartDate)=TRUE,"",IF(AT42=NA,NA,IF(X42=NA,AT42,AT42+X42)))</f>
        <v/>
      </c>
      <c r="AX42" s="82" t="str">
        <f t="shared" si="3"/>
        <v/>
      </c>
      <c r="AY42" s="83" t="str">
        <f>IF(AX42="","",IF(AX42&gt;720,AX42-720,0))</f>
        <v/>
      </c>
      <c r="AZ42" s="123"/>
      <c r="BA42" s="212" t="str">
        <f>IF(AX42="","",BA37+AY42)</f>
        <v/>
      </c>
      <c r="BB42" s="203" t="str">
        <f>IF(AZ42="","",BB37+AZ42)</f>
        <v/>
      </c>
      <c r="BC42" s="208" t="str">
        <f>IF(ISBLANK(StartDate)=TRUE,"",AX42-AY42)</f>
        <v/>
      </c>
      <c r="BD42" s="84" t="s">
        <v>12</v>
      </c>
      <c r="BE42" s="334"/>
      <c r="BF42" s="335"/>
      <c r="BI42" s="133" t="str">
        <f>BA42</f>
        <v/>
      </c>
      <c r="BJ42" s="133" t="str">
        <f>BA43</f>
        <v/>
      </c>
      <c r="BK42" s="3" t="str">
        <f>IF(BI42="","",BC42)</f>
        <v/>
      </c>
      <c r="BL42" s="2" t="str">
        <f>IF(BJ42="","",BC43)</f>
        <v/>
      </c>
      <c r="BM42" s="2" t="str">
        <f t="shared" ref="BM42" si="18">IF(BI42="","",BC46)</f>
        <v/>
      </c>
    </row>
    <row r="43" spans="1:65" s="4" customFormat="1" ht="18.75" customHeight="1" thickBot="1" x14ac:dyDescent="0.25">
      <c r="A43" s="338"/>
      <c r="B43" s="51">
        <f>EDATE($A$11,6)</f>
        <v>44743</v>
      </c>
      <c r="C43" s="50" t="str">
        <f>IF(ISBLANK(StartDate)=TRUE,"",IF(StartDate&gt;B43,NA,IF(B43&lt;FiveYr,5,IF(B43&lt;TenYr,6,7))))</f>
        <v/>
      </c>
      <c r="D43" s="72" t="s">
        <v>13</v>
      </c>
      <c r="E43" s="245" t="str">
        <f>IF(ISBLANK(StartDate)=TRUE,"",IF(C43=NA,"",IF(AR38=NA,0,BC38)))</f>
        <v/>
      </c>
      <c r="F43" s="129"/>
      <c r="G43" s="247"/>
      <c r="H43" s="247"/>
      <c r="I43" s="246"/>
      <c r="J43" s="129"/>
      <c r="K43" s="129"/>
      <c r="L43" s="129"/>
      <c r="M43" s="129"/>
      <c r="N43" s="247"/>
      <c r="O43" s="247"/>
      <c r="P43" s="129"/>
      <c r="Q43" s="129"/>
      <c r="R43" s="129"/>
      <c r="S43" s="129"/>
      <c r="T43" s="129"/>
      <c r="U43" s="159">
        <f t="shared" si="4"/>
        <v>44757</v>
      </c>
      <c r="V43" s="87" t="str">
        <f>IF(ISBLANK(StartDate)=TRUE,"",IF(StartDate&gt;U43,NA,IF(U43&lt;FiveYr,5,IF(U43&lt;TenYr,6,7))))</f>
        <v/>
      </c>
      <c r="W43" s="248" t="str">
        <f t="shared" si="0"/>
        <v/>
      </c>
      <c r="X43" s="229" t="str">
        <f>IF(V43=NA,NA,IF(C43=NA,0,V43))</f>
        <v/>
      </c>
      <c r="Y43" s="249" t="str">
        <f>IF(ISBLANK(StartDate)=TRUE,"",IF(V43=NA,"",IF(C43=NA,0,E43-W43+X43)))</f>
        <v/>
      </c>
      <c r="Z43" s="250"/>
      <c r="AA43" s="247"/>
      <c r="AB43" s="247"/>
      <c r="AC43" s="129"/>
      <c r="AD43" s="129"/>
      <c r="AE43" s="129"/>
      <c r="AF43" s="129"/>
      <c r="AG43" s="129"/>
      <c r="AH43" s="247"/>
      <c r="AI43" s="247"/>
      <c r="AJ43" s="129"/>
      <c r="AK43" s="129"/>
      <c r="AL43" s="129"/>
      <c r="AM43" s="129"/>
      <c r="AN43" s="129"/>
      <c r="AO43" s="247"/>
      <c r="AP43" s="247"/>
      <c r="AQ43" s="167">
        <f>B48-1</f>
        <v>44773</v>
      </c>
      <c r="AR43" s="193" t="str">
        <f>IF(ISBLANK(StartDate)=TRUE,"",IF(StartDate&gt;AQ43,NA,IF(AQ43&lt;FiveYr,5,IF(AQ43&lt;TenYr,6,7))))</f>
        <v/>
      </c>
      <c r="AS43" s="228" t="str">
        <f t="shared" si="1"/>
        <v/>
      </c>
      <c r="AT43" s="229" t="str">
        <f>IF(ISBLANK(StartDate)=TRUE,"",IF(AR43=NA,NA,IF(V43=NA,0,AR43)))</f>
        <v/>
      </c>
      <c r="AU43" s="230" t="str">
        <f>IF(ISBLANK(StartDate)=TRUE,"",IF(AR43=NA,"",IF(Y43=NA,0,Y43-AS43+AT43)))</f>
        <v/>
      </c>
      <c r="AV43" s="231" t="str">
        <f t="shared" si="2"/>
        <v/>
      </c>
      <c r="AW43" s="229" t="str">
        <f>IF(ISBLANK(StartDate)=TRUE,"",IF(AT43=NA,NA,IF(X43=NA,AT43,AT43+X43)))</f>
        <v/>
      </c>
      <c r="AX43" s="75" t="str">
        <f t="shared" si="3"/>
        <v/>
      </c>
      <c r="AY43" s="76" t="str">
        <f>IF(AX43="","",IF(AX43&gt;360,AX43-360,0))</f>
        <v/>
      </c>
      <c r="AZ43" s="122"/>
      <c r="BA43" s="213" t="str">
        <f>IF(AX43="","",BA38+AY43)</f>
        <v/>
      </c>
      <c r="BB43" s="153" t="str">
        <f>IF(AZ43="","",BB38+AZ43)</f>
        <v/>
      </c>
      <c r="BC43" s="209" t="str">
        <f>IF(ISBLANK(StartDate)=TRUE,"",AX43-AY43)</f>
        <v/>
      </c>
      <c r="BD43" s="78" t="s">
        <v>13</v>
      </c>
      <c r="BE43" s="336"/>
      <c r="BF43" s="337"/>
      <c r="BK43" s="3"/>
      <c r="BL43" s="2"/>
      <c r="BM43" s="2"/>
    </row>
    <row r="44" spans="1:65" s="4" customFormat="1" ht="18.75" customHeight="1" thickBot="1" x14ac:dyDescent="0.25">
      <c r="A44" s="338"/>
      <c r="B44" s="51">
        <f>EDATE($A$11,6)</f>
        <v>44743</v>
      </c>
      <c r="C44" s="50" t="str">
        <f>IF(ISBLANK(StartDate)=TRUE,"",IF(StartDate&gt;B44,NA,IF(StartDate=B44,0,0)))</f>
        <v/>
      </c>
      <c r="D44" s="154" t="s">
        <v>21</v>
      </c>
      <c r="E44" s="252" t="str">
        <f>IF(ISBLANK(StartDate)=TRUE,"",IF(C44=NA,"",IF(AR39=NA,0,AX39)))</f>
        <v/>
      </c>
      <c r="F44" s="165"/>
      <c r="G44" s="254"/>
      <c r="H44" s="254"/>
      <c r="I44" s="253"/>
      <c r="J44" s="165"/>
      <c r="K44" s="165"/>
      <c r="L44" s="165"/>
      <c r="M44" s="165"/>
      <c r="N44" s="254"/>
      <c r="O44" s="254"/>
      <c r="P44" s="165"/>
      <c r="Q44" s="165"/>
      <c r="R44" s="165"/>
      <c r="S44" s="165"/>
      <c r="T44" s="165"/>
      <c r="U44" s="160">
        <f t="shared" ref="U44" si="19">B44+14</f>
        <v>44757</v>
      </c>
      <c r="V44" s="161" t="str">
        <f>IF(ISBLANK(StartDate)=TRUE,"",IF(StartDate&gt;U44,NA,IF(StartDate=U44,0,0)))</f>
        <v/>
      </c>
      <c r="W44" s="255" t="str">
        <f>IF(ISBLANK(StartDate)=TRUE,"",IF(V44=NA,"",IF(C44=NA,0,SUM(F44:T44))))</f>
        <v/>
      </c>
      <c r="X44" s="233" t="str">
        <f>IF(ISBLANK(StartDate)=TRUE,"",NA)</f>
        <v/>
      </c>
      <c r="Y44" s="256" t="str">
        <f>IF(ISBLANK(StartDate)=TRUE,"",IF(V44=NA,"",IF(C44=NA,0,E44-W44)))</f>
        <v/>
      </c>
      <c r="Z44" s="257"/>
      <c r="AA44" s="254"/>
      <c r="AB44" s="254"/>
      <c r="AC44" s="165"/>
      <c r="AD44" s="165"/>
      <c r="AE44" s="165"/>
      <c r="AF44" s="165"/>
      <c r="AG44" s="165"/>
      <c r="AH44" s="254"/>
      <c r="AI44" s="254"/>
      <c r="AJ44" s="165"/>
      <c r="AK44" s="165"/>
      <c r="AL44" s="165"/>
      <c r="AM44" s="165"/>
      <c r="AN44" s="165"/>
      <c r="AO44" s="254"/>
      <c r="AP44" s="254"/>
      <c r="AQ44" s="167">
        <f t="shared" ref="AQ44" si="20">B48-1</f>
        <v>44773</v>
      </c>
      <c r="AR44" s="191" t="str">
        <f>IF(ISBLANK(StartDate)=TRUE,"",IF(StartDate&gt;AQ44,NA,IF(StartDate=AQ44,0,0)))</f>
        <v/>
      </c>
      <c r="AS44" s="232" t="str">
        <f>IF(ISBLANK(StartDate)=TRUE,"",IF(AR44=NA,"",IF(Y44=NA,0,SUM(AA44:AP44))))</f>
        <v/>
      </c>
      <c r="AT44" s="233" t="str">
        <f>IF(ISBLANK(StartDate)=TRUE,"",NA)</f>
        <v/>
      </c>
      <c r="AU44" s="234" t="str">
        <f>IF(ISBLANK(StartDate)=TRUE,"",IF(AR44=NA,"",IF(Y44=NA,0,Y44-AS44)))</f>
        <v/>
      </c>
      <c r="AV44" s="235" t="str">
        <f t="shared" ref="AV44" si="21">IF(ISERROR(AS44+W44)=TRUE,IF(AR44=NA,"",AS44),AS44+W44)</f>
        <v/>
      </c>
      <c r="AW44" s="233" t="str">
        <f>IF(ISBLANK(StartDate)=TRUE,"",NA)</f>
        <v/>
      </c>
      <c r="AX44" s="79" t="str">
        <f>AU44</f>
        <v/>
      </c>
      <c r="AY44" s="162"/>
      <c r="AZ44" s="163"/>
      <c r="BA44" s="164"/>
      <c r="BB44" s="205"/>
      <c r="BC44" s="210" t="str">
        <f>IF(ISBLANK(StartDate)=TRUE,"",AX44)</f>
        <v/>
      </c>
      <c r="BD44" s="80" t="s">
        <v>21</v>
      </c>
      <c r="BE44" s="299"/>
      <c r="BF44" s="300"/>
      <c r="BK44" s="3"/>
      <c r="BL44" s="2"/>
      <c r="BM44" s="2"/>
    </row>
    <row r="45" spans="1:65" s="323" customFormat="1" ht="18.75" customHeight="1" thickBot="1" x14ac:dyDescent="0.25">
      <c r="A45" s="338"/>
      <c r="B45" s="301">
        <f>EDATE($A$11,6)</f>
        <v>44743</v>
      </c>
      <c r="C45" s="302" t="str">
        <f>IF(ISBLANK(StartDate)=TRUE,"",IF(StartDate&gt;B45,NA,IF(StartDate=B45,0,0)))</f>
        <v/>
      </c>
      <c r="D45" s="303" t="s">
        <v>52</v>
      </c>
      <c r="E45" s="304">
        <f>IF(ISBLANK(E40)=TRUE,"",IF(C45=NA,"",IF(AR40=NA,0,AX40)))</f>
        <v>0</v>
      </c>
      <c r="F45" s="307"/>
      <c r="G45" s="305"/>
      <c r="H45" s="305"/>
      <c r="I45" s="306"/>
      <c r="J45" s="307"/>
      <c r="K45" s="307"/>
      <c r="L45" s="307"/>
      <c r="M45" s="307"/>
      <c r="N45" s="305"/>
      <c r="O45" s="305"/>
      <c r="P45" s="307"/>
      <c r="Q45" s="307"/>
      <c r="R45" s="307"/>
      <c r="S45" s="307"/>
      <c r="T45" s="307"/>
      <c r="U45" s="301">
        <f t="shared" si="4"/>
        <v>44757</v>
      </c>
      <c r="V45" s="302" t="str">
        <f>IF(ISBLANK(StartDate)=TRUE,"",IF(StartDate&gt;U45,NA,IF(StartDate=U45,0,0)))</f>
        <v/>
      </c>
      <c r="W45" s="308">
        <f>IF(ISBLANK(E45)=TRUE,"",IF(V45=NA,"",IF(C45=NA,0,SUM(F45:T45))))</f>
        <v>0</v>
      </c>
      <c r="X45" s="309" t="s">
        <v>53</v>
      </c>
      <c r="Y45" s="310">
        <f>IF(ISBLANK(E45)=TRUE,"",IF(V45=NA,"",IF(C45=NA,0,E45-W45)))</f>
        <v>0</v>
      </c>
      <c r="Z45" s="311"/>
      <c r="AA45" s="305"/>
      <c r="AB45" s="305"/>
      <c r="AC45" s="307"/>
      <c r="AD45" s="307"/>
      <c r="AE45" s="307"/>
      <c r="AF45" s="307"/>
      <c r="AG45" s="307"/>
      <c r="AH45" s="305"/>
      <c r="AI45" s="305"/>
      <c r="AJ45" s="307"/>
      <c r="AK45" s="307"/>
      <c r="AL45" s="307"/>
      <c r="AM45" s="307"/>
      <c r="AN45" s="307"/>
      <c r="AO45" s="305"/>
      <c r="AP45" s="305"/>
      <c r="AQ45" s="301">
        <f>B50-1</f>
        <v>44773</v>
      </c>
      <c r="AR45" s="329" t="str">
        <f>IF(ISBLANK(StartDate)=TRUE,"",IF(StartDate&gt;AQ45,NA,IF(StartDate=AQ45,0,0)))</f>
        <v/>
      </c>
      <c r="AS45" s="312">
        <f>IF(ISBLANK(E45)=TRUE,"",IF(AR45=NA,"",IF(Y45=NA,0,SUM(AA45:AP45))))</f>
        <v>0</v>
      </c>
      <c r="AT45" s="309" t="s">
        <v>53</v>
      </c>
      <c r="AU45" s="313">
        <f>IF(ISBLANK(E45)=TRUE,"",IF(AR45=NA,"",IF(Y45=NA,0,Y45-AS45)))</f>
        <v>0</v>
      </c>
      <c r="AV45" s="314">
        <f>IF(ISERROR(AS45+W45)=TRUE,IF(AR45=NA,"",AS45),AS45+W45)</f>
        <v>0</v>
      </c>
      <c r="AW45" s="309" t="s">
        <v>53</v>
      </c>
      <c r="AX45" s="315">
        <f>AU45</f>
        <v>0</v>
      </c>
      <c r="AY45" s="316"/>
      <c r="AZ45" s="317"/>
      <c r="BA45" s="318"/>
      <c r="BB45" s="319"/>
      <c r="BC45" s="332" t="str">
        <f>IF(ISBLANK(StartDate)=TRUE,"",AX45)</f>
        <v/>
      </c>
      <c r="BD45" s="320" t="s">
        <v>52</v>
      </c>
      <c r="BE45" s="321"/>
      <c r="BF45" s="322"/>
      <c r="BK45" s="327"/>
      <c r="BL45" s="324"/>
      <c r="BM45" s="324"/>
    </row>
    <row r="46" spans="1:65" s="4" customFormat="1" ht="18.75" customHeight="1" thickBot="1" x14ac:dyDescent="0.25">
      <c r="A46" s="338"/>
      <c r="B46" s="51">
        <f>EDATE($A$11,6)</f>
        <v>44743</v>
      </c>
      <c r="C46" s="14">
        <v>0</v>
      </c>
      <c r="D46" s="155" t="s">
        <v>51</v>
      </c>
      <c r="E46" s="260" t="str">
        <f>IF(ISBLANK(StartDate)=TRUE,"",AX41)</f>
        <v/>
      </c>
      <c r="F46" s="263"/>
      <c r="G46" s="264"/>
      <c r="H46" s="264"/>
      <c r="I46" s="261" t="str">
        <f ca="1">IF(TODAY()&lt;$U46,"",IF(ISBLANK(StartDate)=TRUE,"",IF(StartDate&gt;$U46,"",IF(StartDate=$U46,0,8))))</f>
        <v/>
      </c>
      <c r="J46" s="263"/>
      <c r="K46" s="263"/>
      <c r="L46" s="263"/>
      <c r="M46" s="262"/>
      <c r="N46" s="264"/>
      <c r="O46" s="264"/>
      <c r="P46" s="263"/>
      <c r="Q46" s="263"/>
      <c r="R46" s="263"/>
      <c r="S46" s="263"/>
      <c r="T46" s="263"/>
      <c r="U46" s="167">
        <f t="shared" si="4"/>
        <v>44757</v>
      </c>
      <c r="V46" s="236" t="str">
        <f ca="1">IF(ISBLANK(StartDate)=TRUE,"",IF(TODAY()&lt;$B46,0,IF(StartDate&gt;$B46,0,8)))</f>
        <v/>
      </c>
      <c r="W46" s="265" t="str">
        <f>IF(ISBLANK(StartDate)=TRUE,"",SUM(F46:T46))</f>
        <v/>
      </c>
      <c r="X46" s="236" t="str">
        <f ca="1">IF(OR(V46="",V46=0),"",IF(ISBLANK(StartDate)=TRUE,"",IF(V46=NA,NA,IF(C46=NA,0,V46))))</f>
        <v/>
      </c>
      <c r="Y46" s="266" t="str">
        <f ca="1">IF(ISBLANK(StartDate)=TRUE,"",IF(X46="",0,IF(X46&gt;0,X46-W46,IF(TODAY()&gt;$B46,"",IF(StartDate&gt;TODAY(),"",X46-W46)))))</f>
        <v/>
      </c>
      <c r="Z46" s="267"/>
      <c r="AA46" s="264"/>
      <c r="AB46" s="264"/>
      <c r="AC46" s="263"/>
      <c r="AD46" s="263"/>
      <c r="AE46" s="263"/>
      <c r="AF46" s="263"/>
      <c r="AG46" s="262"/>
      <c r="AH46" s="264"/>
      <c r="AI46" s="264"/>
      <c r="AJ46" s="263"/>
      <c r="AK46" s="263"/>
      <c r="AL46" s="263"/>
      <c r="AM46" s="263"/>
      <c r="AN46" s="262"/>
      <c r="AO46" s="264"/>
      <c r="AP46" s="264"/>
      <c r="AQ46" s="167">
        <f>B51-1</f>
        <v>44773</v>
      </c>
      <c r="AR46" s="295"/>
      <c r="AS46" s="265" t="str">
        <f>IF(ISBLANK(StartDate)=TRUE,"",SUM(AA46:AP46))</f>
        <v/>
      </c>
      <c r="AT46" s="236" t="str">
        <f>IF(OR(AR46="",AR46=0),"",IF(ISBLANK(StartDate)=TRUE,"",IF(AR46=NA,NA,IF(Y46=NA,0,AR46))))</f>
        <v/>
      </c>
      <c r="AU46" s="266" t="str">
        <f ca="1">IF(ISBLANK(StartDate)=TRUE,"",IF(AT46="",0,IF(AT46&gt;0,AT46-AS46,IF(TODAY()&gt;$B46,"",IF(StartDate&gt;TODAY(),"",AT46-AS46)))))</f>
        <v/>
      </c>
      <c r="AV46" s="237" t="str">
        <f>IF(ISERROR(AS46+W46)=TRUE,IF(AR46=NA,"",AS46),AS46+W46)</f>
        <v/>
      </c>
      <c r="AW46" s="236" t="str">
        <f>IF(ISBLANK(StartDate)=TRUE,"",IF(AND(X46="",AT46=""),"",V46+AR46))</f>
        <v/>
      </c>
      <c r="AX46" s="294" t="str">
        <f>IF(ISBLANK(StartDate)=TRUE,"",Y46+AU46)</f>
        <v/>
      </c>
      <c r="AY46" s="162"/>
      <c r="AZ46" s="169"/>
      <c r="BA46" s="170"/>
      <c r="BB46" s="169"/>
      <c r="BC46" s="211" t="str">
        <f>IF(ISBLANK(StartDate)=TRUE,"",AX46)</f>
        <v/>
      </c>
      <c r="BD46" s="156" t="s">
        <v>51</v>
      </c>
      <c r="BE46" s="339"/>
      <c r="BF46" s="340"/>
      <c r="BK46" s="3"/>
      <c r="BL46" s="2"/>
      <c r="BM46" s="2"/>
    </row>
    <row r="47" spans="1:65" ht="18.75" customHeight="1" thickTop="1" thickBot="1" x14ac:dyDescent="0.25">
      <c r="A47" s="338">
        <f>B47</f>
        <v>44774</v>
      </c>
      <c r="B47" s="51">
        <f>EDATE($A$11,7)</f>
        <v>44774</v>
      </c>
      <c r="C47" s="50" t="str">
        <f>IF(ISBLANK(StartDate)=TRUE,"",IF(StartDate&gt;B47,NA,IF(StartDate=B47,0,5)))</f>
        <v/>
      </c>
      <c r="D47" s="71" t="s">
        <v>12</v>
      </c>
      <c r="E47" s="238" t="str">
        <f>IF(ISBLANK(StartDate)=TRUE,"",IF(C47=NA,"",IF(AR42=NA,0,BC42)))</f>
        <v/>
      </c>
      <c r="F47" s="240"/>
      <c r="G47" s="240"/>
      <c r="H47" s="240"/>
      <c r="I47" s="240"/>
      <c r="J47" s="240"/>
      <c r="K47" s="241"/>
      <c r="L47" s="270"/>
      <c r="M47" s="240"/>
      <c r="N47" s="240"/>
      <c r="O47" s="240"/>
      <c r="P47" s="240"/>
      <c r="Q47" s="240"/>
      <c r="R47" s="241"/>
      <c r="S47" s="270"/>
      <c r="T47" s="240"/>
      <c r="U47" s="157">
        <f t="shared" si="4"/>
        <v>44788</v>
      </c>
      <c r="V47" s="158" t="str">
        <f>IF(ISBLANK(StartDate)=TRUE,"",IF(StartDate&gt;U47,NA,IF(StartDate=U47,0,5)))</f>
        <v/>
      </c>
      <c r="W47" s="242" t="str">
        <f t="shared" si="0"/>
        <v/>
      </c>
      <c r="X47" s="225" t="str">
        <f>IF(V47=NA,NA,IF(C47=NA,0,V47))</f>
        <v/>
      </c>
      <c r="Y47" s="243" t="str">
        <f>IF(ISBLANK(StartDate)=TRUE,"",IF(V47=NA,"",IF(C47=NA,0,E47-W47+X47)))</f>
        <v/>
      </c>
      <c r="Z47" s="274">
        <f>A47+15</f>
        <v>44789</v>
      </c>
      <c r="AA47" s="240"/>
      <c r="AB47" s="240"/>
      <c r="AC47" s="240"/>
      <c r="AD47" s="240"/>
      <c r="AE47" s="241"/>
      <c r="AF47" s="270"/>
      <c r="AG47" s="240"/>
      <c r="AH47" s="240"/>
      <c r="AI47" s="240"/>
      <c r="AJ47" s="240"/>
      <c r="AK47" s="240"/>
      <c r="AL47" s="241"/>
      <c r="AM47" s="270"/>
      <c r="AN47" s="240"/>
      <c r="AO47" s="240"/>
      <c r="AP47" s="240"/>
      <c r="AQ47" s="167">
        <f>B52-1</f>
        <v>44804</v>
      </c>
      <c r="AR47" s="192" t="str">
        <f>IF(ISBLANK(StartDate)=TRUE,"",IF(StartDate&gt;AQ47,NA,IF(StartDate=AQ47,0,5)))</f>
        <v/>
      </c>
      <c r="AS47" s="224" t="str">
        <f t="shared" si="1"/>
        <v/>
      </c>
      <c r="AT47" s="225" t="str">
        <f>IF(ISBLANK(StartDate)=TRUE,"",IF(AR47=NA,NA,IF(V47=NA,0,AR47)))</f>
        <v/>
      </c>
      <c r="AU47" s="226" t="str">
        <f>IF(ISBLANK(StartDate)=TRUE,"",IF(AR47=NA,"",IF(Y47=NA,0,Y47-AS47+AT47)))</f>
        <v/>
      </c>
      <c r="AV47" s="227" t="str">
        <f t="shared" si="2"/>
        <v/>
      </c>
      <c r="AW47" s="225" t="str">
        <f>IF(ISBLANK(StartDate)=TRUE,"",IF(AT47=NA,NA,IF(X47=NA,AT47,AT47+X47)))</f>
        <v/>
      </c>
      <c r="AX47" s="82" t="str">
        <f t="shared" si="3"/>
        <v/>
      </c>
      <c r="AY47" s="83" t="str">
        <f>IF(AX47="","",IF(AX47&gt;720,AX47-720,0))</f>
        <v/>
      </c>
      <c r="AZ47" s="123"/>
      <c r="BA47" s="212" t="str">
        <f>IF(AX47="","",BA42+AY47)</f>
        <v/>
      </c>
      <c r="BB47" s="203" t="str">
        <f>IF(AZ47="","",BB42+AZ47)</f>
        <v/>
      </c>
      <c r="BC47" s="208" t="str">
        <f>IF(ISBLANK(StartDate)=TRUE,"",AX47-AY47)</f>
        <v/>
      </c>
      <c r="BD47" s="84" t="s">
        <v>12</v>
      </c>
      <c r="BE47" s="334"/>
      <c r="BF47" s="335"/>
      <c r="BI47" s="133" t="str">
        <f>BA47</f>
        <v/>
      </c>
      <c r="BJ47" s="133" t="str">
        <f>BA48</f>
        <v/>
      </c>
      <c r="BK47" s="3" t="str">
        <f>IF(BI47="","",BC47)</f>
        <v/>
      </c>
      <c r="BL47" s="2" t="str">
        <f>IF(BJ47="","",BC48)</f>
        <v/>
      </c>
      <c r="BM47" s="2" t="str">
        <f t="shared" ref="BM47" si="22">IF(BI47="","",BC51)</f>
        <v/>
      </c>
    </row>
    <row r="48" spans="1:65" s="4" customFormat="1" ht="18.75" customHeight="1" thickBot="1" x14ac:dyDescent="0.25">
      <c r="A48" s="338"/>
      <c r="B48" s="51">
        <f>EDATE($A$11,7)</f>
        <v>44774</v>
      </c>
      <c r="C48" s="50" t="str">
        <f>IF(ISBLANK(StartDate)=TRUE,"",IF(StartDate&gt;B48,NA,IF(B48&lt;FiveYr,5,IF(B48&lt;TenYr,6,7))))</f>
        <v/>
      </c>
      <c r="D48" s="72" t="s">
        <v>13</v>
      </c>
      <c r="E48" s="245" t="str">
        <f>IF(ISBLANK(StartDate)=TRUE,"",IF(C48=NA,"",IF(AR43=NA,0,BC43)))</f>
        <v/>
      </c>
      <c r="F48" s="129"/>
      <c r="G48" s="129"/>
      <c r="H48" s="129"/>
      <c r="I48" s="129"/>
      <c r="J48" s="129"/>
      <c r="K48" s="247"/>
      <c r="L48" s="247"/>
      <c r="M48" s="129"/>
      <c r="N48" s="129"/>
      <c r="O48" s="129"/>
      <c r="P48" s="129"/>
      <c r="Q48" s="129"/>
      <c r="R48" s="247"/>
      <c r="S48" s="247"/>
      <c r="T48" s="129"/>
      <c r="U48" s="159">
        <f t="shared" si="4"/>
        <v>44788</v>
      </c>
      <c r="V48" s="87" t="str">
        <f>IF(ISBLANK(StartDate)=TRUE,"",IF(StartDate&gt;U48,NA,IF(U48&lt;FiveYr,5,IF(U48&lt;TenYr,6,7))))</f>
        <v/>
      </c>
      <c r="W48" s="248" t="str">
        <f t="shared" si="0"/>
        <v/>
      </c>
      <c r="X48" s="229" t="str">
        <f>IF(V48=NA,NA,IF(C48=NA,0,V48))</f>
        <v/>
      </c>
      <c r="Y48" s="249" t="str">
        <f>IF(ISBLANK(StartDate)=TRUE,"",IF(V48=NA,"",IF(C48=NA,0,E48-W48+X48)))</f>
        <v/>
      </c>
      <c r="Z48" s="250"/>
      <c r="AA48" s="129"/>
      <c r="AB48" s="129"/>
      <c r="AC48" s="129"/>
      <c r="AD48" s="129"/>
      <c r="AE48" s="247"/>
      <c r="AF48" s="247"/>
      <c r="AG48" s="129"/>
      <c r="AH48" s="129"/>
      <c r="AI48" s="129"/>
      <c r="AJ48" s="129"/>
      <c r="AK48" s="129"/>
      <c r="AL48" s="247"/>
      <c r="AM48" s="247"/>
      <c r="AN48" s="129"/>
      <c r="AO48" s="129"/>
      <c r="AP48" s="129"/>
      <c r="AQ48" s="167">
        <f>B53-1</f>
        <v>44804</v>
      </c>
      <c r="AR48" s="193" t="str">
        <f>IF(ISBLANK(StartDate)=TRUE,"",IF(StartDate&gt;AQ48,NA,IF(AQ48&lt;FiveYr,5,IF(AQ48&lt;TenYr,6,7))))</f>
        <v/>
      </c>
      <c r="AS48" s="228" t="str">
        <f t="shared" si="1"/>
        <v/>
      </c>
      <c r="AT48" s="229" t="str">
        <f>IF(ISBLANK(StartDate)=TRUE,"",IF(AR48=NA,NA,IF(V48=NA,0,AR48)))</f>
        <v/>
      </c>
      <c r="AU48" s="230" t="str">
        <f>IF(ISBLANK(StartDate)=TRUE,"",IF(AR48=NA,"",IF(Y48=NA,0,Y48-AS48+AT48)))</f>
        <v/>
      </c>
      <c r="AV48" s="231" t="str">
        <f t="shared" si="2"/>
        <v/>
      </c>
      <c r="AW48" s="229" t="str">
        <f>IF(ISBLANK(StartDate)=TRUE,"",IF(AT48=NA,NA,IF(X48=NA,AT48,AT48+X48)))</f>
        <v/>
      </c>
      <c r="AX48" s="75" t="str">
        <f t="shared" si="3"/>
        <v/>
      </c>
      <c r="AY48" s="76" t="str">
        <f>IF(AX48="","",IF(AX48&gt;360,AX48-360,0))</f>
        <v/>
      </c>
      <c r="AZ48" s="122"/>
      <c r="BA48" s="213" t="str">
        <f>IF(AX48="","",BA43+AY48)</f>
        <v/>
      </c>
      <c r="BB48" s="153" t="str">
        <f>IF(AZ48="","",BB43+AZ48)</f>
        <v/>
      </c>
      <c r="BC48" s="209" t="str">
        <f>IF(ISBLANK(StartDate)=TRUE,"",AX48-AY48)</f>
        <v/>
      </c>
      <c r="BD48" s="78" t="s">
        <v>13</v>
      </c>
      <c r="BE48" s="336"/>
      <c r="BF48" s="337"/>
      <c r="BK48" s="3"/>
      <c r="BL48" s="2"/>
      <c r="BM48" s="2"/>
    </row>
    <row r="49" spans="1:65" s="4" customFormat="1" ht="18.75" customHeight="1" thickBot="1" x14ac:dyDescent="0.25">
      <c r="A49" s="338"/>
      <c r="B49" s="51">
        <f>EDATE($A$11,7)</f>
        <v>44774</v>
      </c>
      <c r="C49" s="50" t="str">
        <f>IF(ISBLANK(StartDate)=TRUE,"",IF(StartDate&gt;B49,NA,IF(StartDate=B49,0,0)))</f>
        <v/>
      </c>
      <c r="D49" s="154" t="s">
        <v>21</v>
      </c>
      <c r="E49" s="252" t="str">
        <f>IF(ISBLANK(StartDate)=TRUE,"",IF(C49=NA,"",IF(AR44=NA,0,AX44)))</f>
        <v/>
      </c>
      <c r="F49" s="165"/>
      <c r="G49" s="165"/>
      <c r="H49" s="165"/>
      <c r="I49" s="165"/>
      <c r="J49" s="165"/>
      <c r="K49" s="254"/>
      <c r="L49" s="254"/>
      <c r="M49" s="165"/>
      <c r="N49" s="165"/>
      <c r="O49" s="165"/>
      <c r="P49" s="165"/>
      <c r="Q49" s="165"/>
      <c r="R49" s="254"/>
      <c r="S49" s="254"/>
      <c r="T49" s="165"/>
      <c r="U49" s="160">
        <f t="shared" ref="U49" si="23">B49+14</f>
        <v>44788</v>
      </c>
      <c r="V49" s="161" t="str">
        <f>IF(ISBLANK(StartDate)=TRUE,"",IF(StartDate&gt;U49,NA,IF(StartDate=U49,0,0)))</f>
        <v/>
      </c>
      <c r="W49" s="255" t="str">
        <f>IF(ISBLANK(StartDate)=TRUE,"",IF(V49=NA,"",IF(C49=NA,0,SUM(F49:T49))))</f>
        <v/>
      </c>
      <c r="X49" s="233" t="str">
        <f>IF(ISBLANK(StartDate)=TRUE,"",NA)</f>
        <v/>
      </c>
      <c r="Y49" s="256" t="str">
        <f>IF(ISBLANK(StartDate)=TRUE,"",IF(V49=NA,"",IF(C49=NA,0,E49-W49)))</f>
        <v/>
      </c>
      <c r="Z49" s="257"/>
      <c r="AA49" s="165"/>
      <c r="AB49" s="165"/>
      <c r="AC49" s="165"/>
      <c r="AD49" s="165"/>
      <c r="AE49" s="254"/>
      <c r="AF49" s="254"/>
      <c r="AG49" s="165"/>
      <c r="AH49" s="165"/>
      <c r="AI49" s="165"/>
      <c r="AJ49" s="165"/>
      <c r="AK49" s="165"/>
      <c r="AL49" s="254"/>
      <c r="AM49" s="254"/>
      <c r="AN49" s="165"/>
      <c r="AO49" s="165"/>
      <c r="AP49" s="165"/>
      <c r="AQ49" s="167">
        <f t="shared" ref="AQ49" si="24">B53-1</f>
        <v>44804</v>
      </c>
      <c r="AR49" s="191" t="str">
        <f>IF(ISBLANK(StartDate)=TRUE,"",IF(StartDate&gt;AQ49,NA,IF(StartDate=AQ49,0,0)))</f>
        <v/>
      </c>
      <c r="AS49" s="232" t="str">
        <f>IF(ISBLANK(StartDate)=TRUE,"",IF(AR49=NA,"",IF(Y49=NA,0,SUM(AA49:AP49))))</f>
        <v/>
      </c>
      <c r="AT49" s="233" t="str">
        <f>IF(ISBLANK(StartDate)=TRUE,"",NA)</f>
        <v/>
      </c>
      <c r="AU49" s="234" t="str">
        <f>IF(ISBLANK(StartDate)=TRUE,"",IF(AR49=NA,"",IF(Y49=NA,0,Y49-AS49)))</f>
        <v/>
      </c>
      <c r="AV49" s="235" t="str">
        <f t="shared" ref="AV49" si="25">IF(ISERROR(AS49+W49)=TRUE,IF(AR49=NA,"",AS49),AS49+W49)</f>
        <v/>
      </c>
      <c r="AW49" s="233" t="str">
        <f>IF(ISBLANK(StartDate)=TRUE,"",NA)</f>
        <v/>
      </c>
      <c r="AX49" s="79" t="str">
        <f>AU49</f>
        <v/>
      </c>
      <c r="AY49" s="162"/>
      <c r="AZ49" s="163"/>
      <c r="BA49" s="164"/>
      <c r="BB49" s="205"/>
      <c r="BC49" s="210" t="str">
        <f>IF(ISBLANK(StartDate)=TRUE,"",AX49)</f>
        <v/>
      </c>
      <c r="BD49" s="80" t="s">
        <v>21</v>
      </c>
      <c r="BE49" s="299"/>
      <c r="BF49" s="300"/>
      <c r="BK49" s="3"/>
      <c r="BL49" s="2"/>
      <c r="BM49" s="2"/>
    </row>
    <row r="50" spans="1:65" s="323" customFormat="1" ht="18.75" customHeight="1" thickBot="1" x14ac:dyDescent="0.25">
      <c r="A50" s="338"/>
      <c r="B50" s="301">
        <f>EDATE($A$11,7)</f>
        <v>44774</v>
      </c>
      <c r="C50" s="302" t="str">
        <f>IF(ISBLANK(StartDate)=TRUE,"",IF(StartDate&gt;B50,NA,IF(StartDate=B50,0,0)))</f>
        <v/>
      </c>
      <c r="D50" s="303" t="s">
        <v>52</v>
      </c>
      <c r="E50" s="304">
        <f>IF(ISBLANK(E45)=TRUE,"",IF(C50=NA,"",IF(AR45=NA,0,AX45)))</f>
        <v>0</v>
      </c>
      <c r="F50" s="307"/>
      <c r="G50" s="307"/>
      <c r="H50" s="307"/>
      <c r="I50" s="307"/>
      <c r="J50" s="307"/>
      <c r="K50" s="305"/>
      <c r="L50" s="305"/>
      <c r="M50" s="307"/>
      <c r="N50" s="307"/>
      <c r="O50" s="307"/>
      <c r="P50" s="307"/>
      <c r="Q50" s="307"/>
      <c r="R50" s="305"/>
      <c r="S50" s="305"/>
      <c r="T50" s="307"/>
      <c r="U50" s="301">
        <f t="shared" si="4"/>
        <v>44788</v>
      </c>
      <c r="V50" s="302" t="str">
        <f>IF(ISBLANK(StartDate)=TRUE,"",IF(StartDate&gt;U50,NA,IF(StartDate=U50,0,0)))</f>
        <v/>
      </c>
      <c r="W50" s="308">
        <f>IF(ISBLANK(E50)=TRUE,"",IF(V50=NA,"",IF(C50=NA,0,SUM(F50:T50))))</f>
        <v>0</v>
      </c>
      <c r="X50" s="309" t="s">
        <v>53</v>
      </c>
      <c r="Y50" s="310">
        <f>IF(ISBLANK(E50)=TRUE,"",IF(V50=NA,"",IF(C50=NA,0,E50-W50)))</f>
        <v>0</v>
      </c>
      <c r="Z50" s="311"/>
      <c r="AA50" s="307"/>
      <c r="AB50" s="307"/>
      <c r="AC50" s="307"/>
      <c r="AD50" s="307"/>
      <c r="AE50" s="305"/>
      <c r="AF50" s="305"/>
      <c r="AG50" s="307"/>
      <c r="AH50" s="307"/>
      <c r="AI50" s="307"/>
      <c r="AJ50" s="307"/>
      <c r="AK50" s="307"/>
      <c r="AL50" s="305"/>
      <c r="AM50" s="305"/>
      <c r="AN50" s="307"/>
      <c r="AO50" s="307"/>
      <c r="AP50" s="307"/>
      <c r="AQ50" s="301">
        <f>B55-1</f>
        <v>44804</v>
      </c>
      <c r="AR50" s="329" t="str">
        <f>IF(ISBLANK(StartDate)=TRUE,"",IF(StartDate&gt;AQ50,NA,IF(StartDate=AQ50,0,0)))</f>
        <v/>
      </c>
      <c r="AS50" s="312">
        <f>IF(ISBLANK(E50)=TRUE,"",IF(AR50=NA,"",IF(Y50=NA,0,SUM(AA50:AP50))))</f>
        <v>0</v>
      </c>
      <c r="AT50" s="309" t="s">
        <v>53</v>
      </c>
      <c r="AU50" s="313">
        <f>IF(ISBLANK(E50)=TRUE,"",IF(AR50=NA,"",IF(Y50=NA,0,Y50-AS50)))</f>
        <v>0</v>
      </c>
      <c r="AV50" s="314">
        <f>IF(ISERROR(AS50+W50)=TRUE,IF(AR50=NA,"",AS50),AS50+W50)</f>
        <v>0</v>
      </c>
      <c r="AW50" s="309" t="s">
        <v>53</v>
      </c>
      <c r="AX50" s="315">
        <f>AU50</f>
        <v>0</v>
      </c>
      <c r="AY50" s="316"/>
      <c r="AZ50" s="317"/>
      <c r="BA50" s="318"/>
      <c r="BB50" s="319"/>
      <c r="BC50" s="332" t="str">
        <f>IF(ISBLANK(StartDate)=TRUE,"",AX50)</f>
        <v/>
      </c>
      <c r="BD50" s="320" t="s">
        <v>52</v>
      </c>
      <c r="BE50" s="321"/>
      <c r="BF50" s="322"/>
      <c r="BK50" s="327"/>
      <c r="BL50" s="324"/>
      <c r="BM50" s="324"/>
    </row>
    <row r="51" spans="1:65" s="4" customFormat="1" ht="18.75" customHeight="1" thickBot="1" x14ac:dyDescent="0.25">
      <c r="A51" s="338"/>
      <c r="B51" s="51">
        <f>EDATE($A$11,7)</f>
        <v>44774</v>
      </c>
      <c r="C51" s="14">
        <v>0</v>
      </c>
      <c r="D51" s="155" t="s">
        <v>51</v>
      </c>
      <c r="E51" s="260" t="str">
        <f>IF(ISBLANK(StartDate)=TRUE,"",AX46)</f>
        <v/>
      </c>
      <c r="F51" s="263"/>
      <c r="G51" s="263"/>
      <c r="H51" s="263"/>
      <c r="I51" s="263"/>
      <c r="J51" s="263"/>
      <c r="K51" s="264"/>
      <c r="L51" s="264"/>
      <c r="M51" s="263"/>
      <c r="N51" s="263"/>
      <c r="O51" s="263"/>
      <c r="P51" s="263"/>
      <c r="Q51" s="262"/>
      <c r="R51" s="264"/>
      <c r="S51" s="264"/>
      <c r="T51" s="263"/>
      <c r="U51" s="167">
        <f t="shared" si="4"/>
        <v>44788</v>
      </c>
      <c r="V51" s="168"/>
      <c r="W51" s="265" t="str">
        <f>IF(ISBLANK(StartDate)=TRUE,"",SUM(F51:T51))</f>
        <v/>
      </c>
      <c r="X51" s="236" t="str">
        <f>IF(OR(V51="",V51=0),"",IF(ISBLANK(StartDate)=TRUE,"",IF(V51=NA,NA,IF(C51=NA,0,V51))))</f>
        <v/>
      </c>
      <c r="Y51" s="266" t="str">
        <f ca="1">IF(ISBLANK(StartDate)=TRUE,"",IF(X51="",0,IF(X51&gt;0,X51-W51,IF(TODAY()&gt;$B51,"",IF(StartDate&gt;TODAY(),"",X51-W51)))))</f>
        <v/>
      </c>
      <c r="Z51" s="267"/>
      <c r="AA51" s="263"/>
      <c r="AB51" s="263"/>
      <c r="AC51" s="263"/>
      <c r="AD51" s="262"/>
      <c r="AE51" s="264"/>
      <c r="AF51" s="264"/>
      <c r="AG51" s="263"/>
      <c r="AH51" s="263"/>
      <c r="AI51" s="263"/>
      <c r="AJ51" s="263"/>
      <c r="AK51" s="262"/>
      <c r="AL51" s="264"/>
      <c r="AM51" s="264"/>
      <c r="AN51" s="263"/>
      <c r="AO51" s="263"/>
      <c r="AP51" s="296"/>
      <c r="AQ51" s="167">
        <f>B56-1</f>
        <v>44804</v>
      </c>
      <c r="AR51" s="295"/>
      <c r="AS51" s="265" t="str">
        <f>IF(ISBLANK(StartDate)=TRUE,"",SUM(AA51:AP51))</f>
        <v/>
      </c>
      <c r="AT51" s="236" t="str">
        <f>IF(OR(AR51="",AR51=0),"",IF(ISBLANK(StartDate)=TRUE,"",IF(AR51=NA,NA,IF(Y51=NA,0,AR51))))</f>
        <v/>
      </c>
      <c r="AU51" s="266" t="str">
        <f ca="1">IF(ISBLANK(StartDate)=TRUE,"",IF(AT51="",0,IF(AT51&gt;0,AT51-AS51,IF(TODAY()&gt;$B51,"",IF(StartDate&gt;TODAY(),"",AT51-AS51)))))</f>
        <v/>
      </c>
      <c r="AV51" s="237" t="str">
        <f>IF(ISERROR(AS51+W51)=TRUE,IF(AR51=NA,"",AS51),AS51+W51)</f>
        <v/>
      </c>
      <c r="AW51" s="236" t="str">
        <f>IF(ISBLANK(StartDate)=TRUE,"",IF(AND(X51="",AT51=""),"",V51+AR51))</f>
        <v/>
      </c>
      <c r="AX51" s="294" t="str">
        <f>IF(ISBLANK(StartDate)=TRUE,"",Y51+AU51)</f>
        <v/>
      </c>
      <c r="AY51" s="162"/>
      <c r="AZ51" s="169"/>
      <c r="BA51" s="170"/>
      <c r="BB51" s="169"/>
      <c r="BC51" s="211" t="str">
        <f>IF(ISBLANK(StartDate)=TRUE,"",AX51)</f>
        <v/>
      </c>
      <c r="BD51" s="156" t="s">
        <v>51</v>
      </c>
      <c r="BE51" s="339"/>
      <c r="BF51" s="340"/>
      <c r="BK51" s="3"/>
      <c r="BL51" s="2"/>
      <c r="BM51" s="2"/>
    </row>
    <row r="52" spans="1:65" ht="18.75" customHeight="1" thickTop="1" thickBot="1" x14ac:dyDescent="0.25">
      <c r="A52" s="338">
        <f>B52</f>
        <v>44805</v>
      </c>
      <c r="B52" s="51">
        <f>EDATE($A$11,8)</f>
        <v>44805</v>
      </c>
      <c r="C52" s="50" t="str">
        <f>IF(ISBLANK(StartDate)=TRUE,"",IF(StartDate&gt;B52,NA,IF(StartDate=B52,0,5)))</f>
        <v/>
      </c>
      <c r="D52" s="71" t="s">
        <v>12</v>
      </c>
      <c r="E52" s="238" t="str">
        <f>IF(ISBLANK(StartDate)=TRUE,"",IF(C52=NA,"",IF(AR47=NA,0,BC47)))</f>
        <v/>
      </c>
      <c r="F52" s="240"/>
      <c r="G52" s="240"/>
      <c r="H52" s="241"/>
      <c r="I52" s="270"/>
      <c r="J52" s="289"/>
      <c r="K52" s="240"/>
      <c r="L52" s="240"/>
      <c r="M52" s="240"/>
      <c r="N52" s="240"/>
      <c r="O52" s="270"/>
      <c r="P52" s="270"/>
      <c r="Q52" s="240"/>
      <c r="R52" s="240"/>
      <c r="S52" s="240"/>
      <c r="T52" s="240"/>
      <c r="U52" s="157">
        <f t="shared" si="4"/>
        <v>44819</v>
      </c>
      <c r="V52" s="158" t="str">
        <f>IF(ISBLANK(StartDate)=TRUE,"",IF(StartDate&gt;U52,NA,IF(StartDate=U52,0,5)))</f>
        <v/>
      </c>
      <c r="W52" s="242" t="str">
        <f t="shared" si="0"/>
        <v/>
      </c>
      <c r="X52" s="225" t="str">
        <f>IF(V52=NA,NA,IF(C52=NA,0,V52))</f>
        <v/>
      </c>
      <c r="Y52" s="243" t="str">
        <f>IF(ISBLANK(StartDate)=TRUE,"",IF(V52=NA,"",IF(C52=NA,0,E52-W52+X52)))</f>
        <v/>
      </c>
      <c r="Z52" s="274">
        <f>A52+15</f>
        <v>44820</v>
      </c>
      <c r="AA52" s="240"/>
      <c r="AB52" s="270"/>
      <c r="AC52" s="270"/>
      <c r="AD52" s="240"/>
      <c r="AE52" s="240"/>
      <c r="AF52" s="240"/>
      <c r="AG52" s="240"/>
      <c r="AH52" s="240"/>
      <c r="AI52" s="270"/>
      <c r="AJ52" s="270"/>
      <c r="AK52" s="240"/>
      <c r="AL52" s="240"/>
      <c r="AM52" s="240"/>
      <c r="AN52" s="240"/>
      <c r="AO52" s="240"/>
      <c r="AP52" s="286"/>
      <c r="AQ52" s="167">
        <f>B57-1</f>
        <v>44834</v>
      </c>
      <c r="AR52" s="192" t="str">
        <f>IF(ISBLANK(StartDate)=TRUE,"",IF(StartDate&gt;AQ52,NA,IF(StartDate=AQ52,0,5)))</f>
        <v/>
      </c>
      <c r="AS52" s="224" t="str">
        <f t="shared" si="1"/>
        <v/>
      </c>
      <c r="AT52" s="225" t="str">
        <f>IF(ISBLANK(StartDate)=TRUE,"",IF(AR52=NA,NA,IF(V52=NA,0,AR52)))</f>
        <v/>
      </c>
      <c r="AU52" s="226" t="str">
        <f>IF(ISBLANK(StartDate)=TRUE,"",IF(AR52=NA,"",IF(Y52=NA,0,Y52-AS52+AT52)))</f>
        <v/>
      </c>
      <c r="AV52" s="227" t="str">
        <f t="shared" si="2"/>
        <v/>
      </c>
      <c r="AW52" s="225" t="str">
        <f>IF(ISBLANK(StartDate)=TRUE,"",IF(AT52=NA,NA,IF(X52=NA,AT52,AT52+X52)))</f>
        <v/>
      </c>
      <c r="AX52" s="82" t="str">
        <f t="shared" si="3"/>
        <v/>
      </c>
      <c r="AY52" s="83" t="str">
        <f>IF(AX52="","",IF(AX52&gt;720,AX52-720,0))</f>
        <v/>
      </c>
      <c r="AZ52" s="123"/>
      <c r="BA52" s="212" t="str">
        <f>IF(AX52="","",BA47+AY52)</f>
        <v/>
      </c>
      <c r="BB52" s="203" t="str">
        <f>IF(AZ52="","",BB47+AZ52)</f>
        <v/>
      </c>
      <c r="BC52" s="208" t="str">
        <f>IF(ISBLANK(StartDate)=TRUE,"",AX52-AY52)</f>
        <v/>
      </c>
      <c r="BD52" s="84" t="s">
        <v>12</v>
      </c>
      <c r="BE52" s="334"/>
      <c r="BF52" s="335"/>
      <c r="BI52" s="133" t="str">
        <f>BA52</f>
        <v/>
      </c>
      <c r="BJ52" s="133" t="str">
        <f>BA53</f>
        <v/>
      </c>
      <c r="BK52" s="3" t="str">
        <f>IF(BI52="","",BC52)</f>
        <v/>
      </c>
      <c r="BL52" s="2" t="str">
        <f>IF(BJ52="","",BC53)</f>
        <v/>
      </c>
      <c r="BM52" s="2" t="str">
        <f t="shared" ref="BM52" si="26">IF(BI52="","",BC56)</f>
        <v/>
      </c>
    </row>
    <row r="53" spans="1:65" s="4" customFormat="1" ht="18.75" customHeight="1" thickBot="1" x14ac:dyDescent="0.25">
      <c r="A53" s="338"/>
      <c r="B53" s="51">
        <f>EDATE($A$11,8)</f>
        <v>44805</v>
      </c>
      <c r="C53" s="50" t="str">
        <f>IF(ISBLANK(StartDate)=TRUE,"",IF(StartDate&gt;B53,NA,IF(B53&lt;FiveYr,5,IF(B53&lt;TenYr,6,7))))</f>
        <v/>
      </c>
      <c r="D53" s="72" t="s">
        <v>13</v>
      </c>
      <c r="E53" s="245" t="str">
        <f>IF(ISBLANK(StartDate)=TRUE,"",IF(C53=NA,"",IF(AR48=NA,0,BC48)))</f>
        <v/>
      </c>
      <c r="F53" s="129"/>
      <c r="G53" s="129"/>
      <c r="H53" s="247"/>
      <c r="I53" s="247"/>
      <c r="J53" s="246"/>
      <c r="K53" s="129"/>
      <c r="L53" s="129"/>
      <c r="M53" s="129"/>
      <c r="N53" s="129"/>
      <c r="O53" s="247"/>
      <c r="P53" s="247"/>
      <c r="Q53" s="129"/>
      <c r="R53" s="129"/>
      <c r="S53" s="129"/>
      <c r="T53" s="129"/>
      <c r="U53" s="159">
        <f t="shared" si="4"/>
        <v>44819</v>
      </c>
      <c r="V53" s="87" t="str">
        <f>IF(ISBLANK(StartDate)=TRUE,"",IF(StartDate&gt;U53,NA,IF(U53&lt;FiveYr,5,IF(U53&lt;TenYr,6,7))))</f>
        <v/>
      </c>
      <c r="W53" s="248" t="str">
        <f t="shared" si="0"/>
        <v/>
      </c>
      <c r="X53" s="229" t="str">
        <f>IF(V53=NA,NA,IF(C53=NA,0,V53))</f>
        <v/>
      </c>
      <c r="Y53" s="249" t="str">
        <f>IF(ISBLANK(StartDate)=TRUE,"",IF(V53=NA,"",IF(C53=NA,0,E53-W53+X53)))</f>
        <v/>
      </c>
      <c r="Z53" s="250"/>
      <c r="AA53" s="129"/>
      <c r="AB53" s="247"/>
      <c r="AC53" s="247"/>
      <c r="AD53" s="129"/>
      <c r="AE53" s="129"/>
      <c r="AF53" s="129"/>
      <c r="AG53" s="129"/>
      <c r="AH53" s="129"/>
      <c r="AI53" s="247"/>
      <c r="AJ53" s="247"/>
      <c r="AK53" s="129"/>
      <c r="AL53" s="129"/>
      <c r="AM53" s="129"/>
      <c r="AN53" s="129"/>
      <c r="AO53" s="129"/>
      <c r="AP53" s="287"/>
      <c r="AQ53" s="167">
        <f>B58-1</f>
        <v>44834</v>
      </c>
      <c r="AR53" s="193" t="str">
        <f>IF(ISBLANK(StartDate)=TRUE,"",IF(StartDate&gt;AQ53,NA,IF(AQ53&lt;FiveYr,5,IF(AQ53&lt;TenYr,6,7))))</f>
        <v/>
      </c>
      <c r="AS53" s="228" t="str">
        <f t="shared" si="1"/>
        <v/>
      </c>
      <c r="AT53" s="229" t="str">
        <f>IF(ISBLANK(StartDate)=TRUE,"",IF(AR53=NA,NA,IF(V53=NA,0,AR53)))</f>
        <v/>
      </c>
      <c r="AU53" s="230" t="str">
        <f>IF(ISBLANK(StartDate)=TRUE,"",IF(AR53=NA,"",IF(Y53=NA,0,Y53-AS53+AT53)))</f>
        <v/>
      </c>
      <c r="AV53" s="231" t="str">
        <f t="shared" si="2"/>
        <v/>
      </c>
      <c r="AW53" s="229" t="str">
        <f>IF(ISBLANK(StartDate)=TRUE,"",IF(AT53=NA,NA,IF(X53=NA,AT53,AT53+X53)))</f>
        <v/>
      </c>
      <c r="AX53" s="75" t="str">
        <f t="shared" si="3"/>
        <v/>
      </c>
      <c r="AY53" s="76" t="str">
        <f>IF(AX53="","",IF(AX53&gt;360,AX53-360,0))</f>
        <v/>
      </c>
      <c r="AZ53" s="122"/>
      <c r="BA53" s="213" t="str">
        <f>IF(AX53="","",BA48+AY53)</f>
        <v/>
      </c>
      <c r="BB53" s="153" t="str">
        <f>IF(AZ53="","",BB48+AZ53)</f>
        <v/>
      </c>
      <c r="BC53" s="209" t="str">
        <f>IF(ISBLANK(StartDate)=TRUE,"",AX53-AY53)</f>
        <v/>
      </c>
      <c r="BD53" s="78" t="s">
        <v>13</v>
      </c>
      <c r="BE53" s="336"/>
      <c r="BF53" s="337"/>
      <c r="BK53" s="3"/>
      <c r="BL53" s="2"/>
      <c r="BM53" s="2"/>
    </row>
    <row r="54" spans="1:65" s="4" customFormat="1" ht="18.75" customHeight="1" thickBot="1" x14ac:dyDescent="0.25">
      <c r="A54" s="338"/>
      <c r="B54" s="51">
        <f>EDATE($A$11,8)</f>
        <v>44805</v>
      </c>
      <c r="C54" s="50" t="str">
        <f>IF(ISBLANK(StartDate)=TRUE,"",IF(StartDate&gt;B54,NA,IF(StartDate=B54,0,0)))</f>
        <v/>
      </c>
      <c r="D54" s="154" t="s">
        <v>21</v>
      </c>
      <c r="E54" s="252" t="str">
        <f>IF(ISBLANK(StartDate)=TRUE,"",IF(C54=NA,"",IF(AR49=NA,0,AX49)))</f>
        <v/>
      </c>
      <c r="F54" s="165"/>
      <c r="G54" s="165"/>
      <c r="H54" s="254"/>
      <c r="I54" s="254"/>
      <c r="J54" s="253"/>
      <c r="K54" s="165"/>
      <c r="L54" s="165"/>
      <c r="M54" s="165"/>
      <c r="N54" s="165"/>
      <c r="O54" s="254"/>
      <c r="P54" s="254"/>
      <c r="Q54" s="165"/>
      <c r="R54" s="165"/>
      <c r="S54" s="165"/>
      <c r="T54" s="165"/>
      <c r="U54" s="160">
        <f t="shared" ref="U54" si="27">B54+14</f>
        <v>44819</v>
      </c>
      <c r="V54" s="161" t="str">
        <f>IF(ISBLANK(StartDate)=TRUE,"",IF(StartDate&gt;U54,NA,IF(StartDate=U54,0,0)))</f>
        <v/>
      </c>
      <c r="W54" s="255" t="str">
        <f>IF(ISBLANK(StartDate)=TRUE,"",IF(V54=NA,"",IF(C54=NA,0,SUM(F54:T54))))</f>
        <v/>
      </c>
      <c r="X54" s="233" t="str">
        <f>IF(ISBLANK(StartDate)=TRUE,"",NA)</f>
        <v/>
      </c>
      <c r="Y54" s="256" t="str">
        <f>IF(ISBLANK(StartDate)=TRUE,"",IF(V54=NA,"",IF(C54=NA,0,E54-W54)))</f>
        <v/>
      </c>
      <c r="Z54" s="257"/>
      <c r="AA54" s="165"/>
      <c r="AB54" s="254"/>
      <c r="AC54" s="254"/>
      <c r="AD54" s="165"/>
      <c r="AE54" s="165"/>
      <c r="AF54" s="165"/>
      <c r="AG54" s="165"/>
      <c r="AH54" s="165"/>
      <c r="AI54" s="254"/>
      <c r="AJ54" s="254"/>
      <c r="AK54" s="165"/>
      <c r="AL54" s="165"/>
      <c r="AM54" s="165"/>
      <c r="AN54" s="165"/>
      <c r="AO54" s="165"/>
      <c r="AP54" s="288"/>
      <c r="AQ54" s="167">
        <f t="shared" ref="AQ54" si="28">B58-1</f>
        <v>44834</v>
      </c>
      <c r="AR54" s="191" t="str">
        <f>IF(ISBLANK(StartDate)=TRUE,"",IF(StartDate&gt;AQ54,NA,IF(StartDate=AQ54,0,0)))</f>
        <v/>
      </c>
      <c r="AS54" s="232" t="str">
        <f>IF(ISBLANK(StartDate)=TRUE,"",IF(AR54=NA,"",IF(Y54=NA,0,SUM(AA54:AP54))))</f>
        <v/>
      </c>
      <c r="AT54" s="233" t="str">
        <f>IF(ISBLANK(StartDate)=TRUE,"",NA)</f>
        <v/>
      </c>
      <c r="AU54" s="234" t="str">
        <f>IF(ISBLANK(StartDate)=TRUE,"",IF(AR54=NA,"",IF(Y54=NA,0,Y54-AS54)))</f>
        <v/>
      </c>
      <c r="AV54" s="235" t="str">
        <f t="shared" ref="AV54" si="29">IF(ISERROR(AS54+W54)=TRUE,IF(AR54=NA,"",AS54),AS54+W54)</f>
        <v/>
      </c>
      <c r="AW54" s="233" t="str">
        <f>IF(ISBLANK(StartDate)=TRUE,"",NA)</f>
        <v/>
      </c>
      <c r="AX54" s="79" t="str">
        <f>AU54</f>
        <v/>
      </c>
      <c r="AY54" s="162"/>
      <c r="AZ54" s="163"/>
      <c r="BA54" s="164"/>
      <c r="BB54" s="205"/>
      <c r="BC54" s="210" t="str">
        <f>IF(ISBLANK(StartDate)=TRUE,"",AX54)</f>
        <v/>
      </c>
      <c r="BD54" s="80" t="s">
        <v>21</v>
      </c>
      <c r="BE54" s="299"/>
      <c r="BF54" s="300"/>
      <c r="BK54" s="3"/>
      <c r="BL54" s="2"/>
      <c r="BM54" s="2"/>
    </row>
    <row r="55" spans="1:65" s="323" customFormat="1" ht="18.75" customHeight="1" thickBot="1" x14ac:dyDescent="0.25">
      <c r="A55" s="338"/>
      <c r="B55" s="301">
        <f>EDATE($A$11,8)</f>
        <v>44805</v>
      </c>
      <c r="C55" s="302" t="str">
        <f>IF(ISBLANK(StartDate)=TRUE,"",IF(StartDate&gt;B55,NA,IF(StartDate=B55,0,0)))</f>
        <v/>
      </c>
      <c r="D55" s="303" t="s">
        <v>52</v>
      </c>
      <c r="E55" s="304">
        <f>IF(ISBLANK(E50)=TRUE,"",IF(C55=NA,"",IF(AR50=NA,0,AX50)))</f>
        <v>0</v>
      </c>
      <c r="F55" s="307"/>
      <c r="G55" s="307"/>
      <c r="H55" s="305"/>
      <c r="I55" s="305"/>
      <c r="J55" s="306"/>
      <c r="K55" s="307"/>
      <c r="L55" s="307"/>
      <c r="M55" s="307"/>
      <c r="N55" s="307"/>
      <c r="O55" s="305"/>
      <c r="P55" s="305"/>
      <c r="Q55" s="307"/>
      <c r="R55" s="307"/>
      <c r="S55" s="307"/>
      <c r="T55" s="307"/>
      <c r="U55" s="301">
        <f t="shared" si="4"/>
        <v>44819</v>
      </c>
      <c r="V55" s="302" t="str">
        <f>IF(ISBLANK(StartDate)=TRUE,"",IF(StartDate&gt;U55,NA,IF(StartDate=U55,0,0)))</f>
        <v/>
      </c>
      <c r="W55" s="308">
        <f>IF(ISBLANK(E55)=TRUE,"",IF(V55=NA,"",IF(C55=NA,0,SUM(F55:T55))))</f>
        <v>0</v>
      </c>
      <c r="X55" s="309" t="s">
        <v>53</v>
      </c>
      <c r="Y55" s="310">
        <f>IF(ISBLANK(E55)=TRUE,"",IF(V55=NA,"",IF(C55=NA,0,E55-W55)))</f>
        <v>0</v>
      </c>
      <c r="Z55" s="311"/>
      <c r="AA55" s="307"/>
      <c r="AB55" s="305"/>
      <c r="AC55" s="305"/>
      <c r="AD55" s="307"/>
      <c r="AE55" s="307"/>
      <c r="AF55" s="307"/>
      <c r="AG55" s="307"/>
      <c r="AH55" s="307"/>
      <c r="AI55" s="305"/>
      <c r="AJ55" s="305"/>
      <c r="AK55" s="307"/>
      <c r="AL55" s="307"/>
      <c r="AM55" s="307"/>
      <c r="AN55" s="307"/>
      <c r="AO55" s="307"/>
      <c r="AP55" s="328"/>
      <c r="AQ55" s="301">
        <f>B60-1</f>
        <v>44834</v>
      </c>
      <c r="AR55" s="329" t="str">
        <f>IF(ISBLANK(StartDate)=TRUE,"",IF(StartDate&gt;AQ55,NA,IF(StartDate=AQ55,0,0)))</f>
        <v/>
      </c>
      <c r="AS55" s="312">
        <f>IF(ISBLANK(E55)=TRUE,"",IF(AR55=NA,"",IF(Y55=NA,0,SUM(AA55:AP55))))</f>
        <v>0</v>
      </c>
      <c r="AT55" s="309" t="s">
        <v>53</v>
      </c>
      <c r="AU55" s="313">
        <f>IF(ISBLANK(E55)=TRUE,"",IF(AR55=NA,"",IF(Y55=NA,0,Y55-AS55)))</f>
        <v>0</v>
      </c>
      <c r="AV55" s="314">
        <f>IF(ISERROR(AS55+W55)=TRUE,IF(AR55=NA,"",AS55),AS55+W55)</f>
        <v>0</v>
      </c>
      <c r="AW55" s="309" t="s">
        <v>53</v>
      </c>
      <c r="AX55" s="315">
        <f>AU55</f>
        <v>0</v>
      </c>
      <c r="AY55" s="316"/>
      <c r="AZ55" s="317"/>
      <c r="BA55" s="318"/>
      <c r="BB55" s="319"/>
      <c r="BC55" s="332" t="str">
        <f>IF(ISBLANK(StartDate)=TRUE,"",AX55)</f>
        <v/>
      </c>
      <c r="BD55" s="320" t="s">
        <v>52</v>
      </c>
      <c r="BE55" s="321"/>
      <c r="BF55" s="322"/>
      <c r="BK55" s="327"/>
      <c r="BL55" s="324"/>
      <c r="BM55" s="324"/>
    </row>
    <row r="56" spans="1:65" s="4" customFormat="1" ht="18.75" customHeight="1" thickBot="1" x14ac:dyDescent="0.25">
      <c r="A56" s="338"/>
      <c r="B56" s="51">
        <f>EDATE($A$11,8)</f>
        <v>44805</v>
      </c>
      <c r="C56" s="14">
        <v>0</v>
      </c>
      <c r="D56" s="155" t="s">
        <v>51</v>
      </c>
      <c r="E56" s="260" t="str">
        <f>IF(ISBLANK(StartDate)=TRUE,"",AX51)</f>
        <v/>
      </c>
      <c r="F56" s="263"/>
      <c r="G56" s="263"/>
      <c r="H56" s="264"/>
      <c r="I56" s="264"/>
      <c r="J56" s="261" t="str">
        <f ca="1">IF(TODAY()&lt;$B56,"",IF(ISBLANK(StartDate)=TRUE,"",IF(StartDate&gt;$B56,"",IF(StartDate=$B56,0,8))))</f>
        <v/>
      </c>
      <c r="K56" s="262"/>
      <c r="L56" s="262"/>
      <c r="M56" s="262"/>
      <c r="N56" s="262"/>
      <c r="O56" s="264"/>
      <c r="P56" s="264"/>
      <c r="Q56" s="262"/>
      <c r="R56" s="262"/>
      <c r="S56" s="262"/>
      <c r="T56" s="268"/>
      <c r="U56" s="167">
        <f t="shared" si="4"/>
        <v>44819</v>
      </c>
      <c r="V56" s="236" t="str">
        <f ca="1">IF(ISBLANK(StartDate)=TRUE,"",IF(TODAY()&lt;$B56,0,IF(StartDate&gt;$B56,0,8)))</f>
        <v/>
      </c>
      <c r="W56" s="265" t="str">
        <f>IF(ISBLANK(StartDate)=TRUE,"",SUM(F56:T56))</f>
        <v/>
      </c>
      <c r="X56" s="236" t="str">
        <f ca="1">IF(OR(V56="",V56=0),"",IF(ISBLANK(StartDate)=TRUE,"",IF(V56=NA,NA,IF(C56=NA,0,V56))))</f>
        <v/>
      </c>
      <c r="Y56" s="266" t="str">
        <f ca="1">IF(ISBLANK(StartDate)=TRUE,"",IF(X56="",0,IF(X56&gt;0,X56-W56,IF(TODAY()&gt;$B56,"",IF(StartDate&gt;TODAY(),"",X56-W56)))))</f>
        <v/>
      </c>
      <c r="Z56" s="267"/>
      <c r="AA56" s="263"/>
      <c r="AB56" s="264"/>
      <c r="AC56" s="264"/>
      <c r="AD56" s="262"/>
      <c r="AE56" s="263"/>
      <c r="AF56" s="263"/>
      <c r="AG56" s="263"/>
      <c r="AH56" s="262"/>
      <c r="AI56" s="264"/>
      <c r="AJ56" s="264"/>
      <c r="AK56" s="262"/>
      <c r="AL56" s="263"/>
      <c r="AM56" s="262"/>
      <c r="AN56" s="262"/>
      <c r="AO56" s="263"/>
      <c r="AP56" s="285"/>
      <c r="AQ56" s="167">
        <f>B61-1</f>
        <v>44834</v>
      </c>
      <c r="AR56" s="295"/>
      <c r="AS56" s="265" t="str">
        <f>IF(ISBLANK(StartDate)=TRUE,"",SUM(AA56:AP56))</f>
        <v/>
      </c>
      <c r="AT56" s="236" t="str">
        <f>IF(OR(AR56="",AR56=0),"",IF(ISBLANK(StartDate)=TRUE,"",IF(AR56=NA,NA,IF(Y56=NA,0,AR56))))</f>
        <v/>
      </c>
      <c r="AU56" s="266" t="str">
        <f ca="1">IF(ISBLANK(StartDate)=TRUE,"",IF(AT56="",0,IF(AT56&gt;0,AT56-AS56,IF(TODAY()&gt;$B56,"",IF(StartDate&gt;TODAY(),"",AT56-AS56)))))</f>
        <v/>
      </c>
      <c r="AV56" s="237" t="str">
        <f>IF(ISERROR(AS56+W56)=TRUE,IF(AR56=NA,"",AS56),AS56+W56)</f>
        <v/>
      </c>
      <c r="AW56" s="236" t="str">
        <f>IF(ISBLANK(StartDate)=TRUE,"",IF(AND(X56="",AT56=""),"",V56+AR56))</f>
        <v/>
      </c>
      <c r="AX56" s="294" t="str">
        <f>IF(ISBLANK(StartDate)=TRUE,"",Y56+AU56)</f>
        <v/>
      </c>
      <c r="AY56" s="162"/>
      <c r="AZ56" s="169"/>
      <c r="BA56" s="170"/>
      <c r="BB56" s="169"/>
      <c r="BC56" s="211" t="str">
        <f>IF(ISBLANK(StartDate)=TRUE,"",AX56)</f>
        <v/>
      </c>
      <c r="BD56" s="156" t="s">
        <v>51</v>
      </c>
      <c r="BE56" s="339"/>
      <c r="BF56" s="340"/>
      <c r="BK56" s="3"/>
      <c r="BL56" s="2"/>
      <c r="BM56" s="2"/>
    </row>
    <row r="57" spans="1:65" ht="18.75" customHeight="1" thickTop="1" thickBot="1" x14ac:dyDescent="0.25">
      <c r="A57" s="338">
        <f>B57</f>
        <v>44835</v>
      </c>
      <c r="B57" s="51">
        <f>EDATE($A$11,9)</f>
        <v>44835</v>
      </c>
      <c r="C57" s="50" t="str">
        <f>IF(ISBLANK(StartDate)=TRUE,"",IF(StartDate&gt;B57,NA,IF(StartDate=B57,0,5)))</f>
        <v/>
      </c>
      <c r="D57" s="71" t="s">
        <v>12</v>
      </c>
      <c r="E57" s="238" t="str">
        <f>IF(ISBLANK(StartDate)=TRUE,"",IF(C57=NA,"",IF(AR52=NA,0,BC52)))</f>
        <v/>
      </c>
      <c r="F57" s="270"/>
      <c r="G57" s="270"/>
      <c r="H57" s="240"/>
      <c r="I57" s="240"/>
      <c r="J57" s="240"/>
      <c r="K57" s="240"/>
      <c r="L57" s="240"/>
      <c r="M57" s="270"/>
      <c r="N57" s="270"/>
      <c r="O57" s="289"/>
      <c r="P57" s="240"/>
      <c r="Q57" s="240"/>
      <c r="R57" s="240"/>
      <c r="S57" s="240"/>
      <c r="T57" s="270"/>
      <c r="U57" s="157">
        <f t="shared" si="4"/>
        <v>44849</v>
      </c>
      <c r="V57" s="158" t="str">
        <f>IF(ISBLANK(StartDate)=TRUE,"",IF(StartDate&gt;U57,NA,IF(StartDate=U57,0,5)))</f>
        <v/>
      </c>
      <c r="W57" s="242" t="str">
        <f t="shared" ref="W57:W58" si="30">IF(ISBLANK(StartDate)=TRUE,"",IF(V57=NA,"",IF(C57=NA,0,SUM(F57:T57))))</f>
        <v/>
      </c>
      <c r="X57" s="225" t="str">
        <f>IF(V57=NA,NA,IF(C57=NA,0,V57))</f>
        <v/>
      </c>
      <c r="Y57" s="243" t="str">
        <f>IF(ISBLANK(StartDate)=TRUE,"",IF(V57=NA,"",IF(C57=NA,0,E57-W57+X57)))</f>
        <v/>
      </c>
      <c r="Z57" s="274">
        <f>A57+15</f>
        <v>44850</v>
      </c>
      <c r="AA57" s="270"/>
      <c r="AB57" s="240"/>
      <c r="AC57" s="240"/>
      <c r="AD57" s="240"/>
      <c r="AE57" s="240"/>
      <c r="AF57" s="240"/>
      <c r="AG57" s="270"/>
      <c r="AH57" s="270"/>
      <c r="AI57" s="240"/>
      <c r="AJ57" s="240"/>
      <c r="AK57" s="240"/>
      <c r="AL57" s="240"/>
      <c r="AM57" s="240"/>
      <c r="AN57" s="270"/>
      <c r="AO57" s="270"/>
      <c r="AP57" s="240"/>
      <c r="AQ57" s="167">
        <f>B62-1</f>
        <v>44865</v>
      </c>
      <c r="AR57" s="192" t="str">
        <f>IF(ISBLANK(StartDate)=TRUE,"",IF(StartDate&gt;AQ57,NA,IF(StartDate=AQ57,0,5)))</f>
        <v/>
      </c>
      <c r="AS57" s="224" t="str">
        <f t="shared" si="1"/>
        <v/>
      </c>
      <c r="AT57" s="225" t="str">
        <f>IF(ISBLANK(StartDate)=TRUE,"",IF(AR57=NA,NA,IF(V57=NA,0,AR57)))</f>
        <v/>
      </c>
      <c r="AU57" s="226" t="str">
        <f>IF(ISBLANK(StartDate)=TRUE,"",IF(AR57=NA,"",IF(Y57=NA,0,Y57-AS57+AT57)))</f>
        <v/>
      </c>
      <c r="AV57" s="227" t="str">
        <f t="shared" si="2"/>
        <v/>
      </c>
      <c r="AW57" s="225" t="str">
        <f>IF(ISBLANK(StartDate)=TRUE,"",IF(AT57=NA,NA,IF(X57=NA,AT57,AT57+X57)))</f>
        <v/>
      </c>
      <c r="AX57" s="82" t="str">
        <f t="shared" si="3"/>
        <v/>
      </c>
      <c r="AY57" s="83" t="str">
        <f>IF(AX57="","",IF(AX57&gt;720,AX57-720,0))</f>
        <v/>
      </c>
      <c r="AZ57" s="123"/>
      <c r="BA57" s="212" t="str">
        <f>IF(AX57="","",BA52+AY57)</f>
        <v/>
      </c>
      <c r="BB57" s="203" t="str">
        <f>IF(AZ57="","",BB52+AZ57)</f>
        <v/>
      </c>
      <c r="BC57" s="208" t="str">
        <f>IF(ISBLANK(StartDate)=TRUE,"",AX57-AY57)</f>
        <v/>
      </c>
      <c r="BD57" s="84" t="s">
        <v>12</v>
      </c>
      <c r="BE57" s="334"/>
      <c r="BF57" s="335"/>
      <c r="BI57" s="133" t="str">
        <f>BA57</f>
        <v/>
      </c>
      <c r="BJ57" s="133" t="str">
        <f>BA58</f>
        <v/>
      </c>
      <c r="BK57" s="3" t="str">
        <f>IF(BI57="","",BC57)</f>
        <v/>
      </c>
      <c r="BL57" s="2" t="str">
        <f>IF(BJ57="","",BC58)</f>
        <v/>
      </c>
      <c r="BM57" s="2" t="str">
        <f t="shared" ref="BM57" si="31">IF(BI57="","",BC61)</f>
        <v/>
      </c>
    </row>
    <row r="58" spans="1:65" s="4" customFormat="1" ht="18.75" customHeight="1" thickBot="1" x14ac:dyDescent="0.25">
      <c r="A58" s="338"/>
      <c r="B58" s="51">
        <f>EDATE($A$11,9)</f>
        <v>44835</v>
      </c>
      <c r="C58" s="50" t="str">
        <f>IF(ISBLANK(StartDate)=TRUE,"",IF(StartDate&gt;B58,NA,IF(B58&lt;FiveYr,5,IF(B58&lt;TenYr,6,7))))</f>
        <v/>
      </c>
      <c r="D58" s="72" t="s">
        <v>13</v>
      </c>
      <c r="E58" s="245" t="str">
        <f>IF(ISBLANK(StartDate)=TRUE,"",IF(C58=NA,"",IF(AR53=NA,0,BC53)))</f>
        <v/>
      </c>
      <c r="F58" s="247"/>
      <c r="G58" s="247"/>
      <c r="H58" s="129"/>
      <c r="I58" s="129"/>
      <c r="J58" s="129"/>
      <c r="K58" s="129"/>
      <c r="L58" s="129"/>
      <c r="M58" s="247"/>
      <c r="N58" s="247"/>
      <c r="O58" s="246"/>
      <c r="P58" s="129"/>
      <c r="Q58" s="129"/>
      <c r="R58" s="129"/>
      <c r="S58" s="129"/>
      <c r="T58" s="247"/>
      <c r="U58" s="159">
        <f t="shared" si="4"/>
        <v>44849</v>
      </c>
      <c r="V58" s="87" t="str">
        <f>IF(ISBLANK(StartDate)=TRUE,"",IF(StartDate&gt;U58,NA,IF(U58&lt;FiveYr,5,IF(U58&lt;TenYr,6,7))))</f>
        <v/>
      </c>
      <c r="W58" s="248" t="str">
        <f t="shared" si="30"/>
        <v/>
      </c>
      <c r="X58" s="229" t="str">
        <f>IF(V58=NA,NA,IF(C58=NA,0,V58))</f>
        <v/>
      </c>
      <c r="Y58" s="249" t="str">
        <f>IF(ISBLANK(StartDate)=TRUE,"",IF(V58=NA,"",IF(C58=NA,0,E58-W58+X58)))</f>
        <v/>
      </c>
      <c r="Z58" s="250"/>
      <c r="AA58" s="247"/>
      <c r="AB58" s="129"/>
      <c r="AC58" s="129"/>
      <c r="AD58" s="129"/>
      <c r="AE58" s="129"/>
      <c r="AF58" s="129"/>
      <c r="AG58" s="247"/>
      <c r="AH58" s="247"/>
      <c r="AI58" s="129"/>
      <c r="AJ58" s="129"/>
      <c r="AK58" s="129"/>
      <c r="AL58" s="129"/>
      <c r="AM58" s="129"/>
      <c r="AN58" s="247"/>
      <c r="AO58" s="247"/>
      <c r="AP58" s="129"/>
      <c r="AQ58" s="167">
        <f>B63-1</f>
        <v>44865</v>
      </c>
      <c r="AR58" s="193" t="str">
        <f>IF(ISBLANK(StartDate)=TRUE,"",IF(StartDate&gt;AQ58,NA,IF(AQ58&lt;FiveYr,5,IF(AQ58&lt;TenYr,6,7))))</f>
        <v/>
      </c>
      <c r="AS58" s="228" t="str">
        <f t="shared" si="1"/>
        <v/>
      </c>
      <c r="AT58" s="229" t="str">
        <f>IF(ISBLANK(StartDate)=TRUE,"",IF(AR58=NA,NA,IF(V58=NA,0,AR58)))</f>
        <v/>
      </c>
      <c r="AU58" s="230" t="str">
        <f>IF(ISBLANK(StartDate)=TRUE,"",IF(AR58=NA,"",IF(Y58=NA,0,Y58-AS58+AT58)))</f>
        <v/>
      </c>
      <c r="AV58" s="231" t="str">
        <f t="shared" si="2"/>
        <v/>
      </c>
      <c r="AW58" s="229" t="str">
        <f>IF(ISBLANK(StartDate)=TRUE,"",IF(AT58=NA,NA,IF(X58=NA,AT58,AT58+X58)))</f>
        <v/>
      </c>
      <c r="AX58" s="75" t="str">
        <f t="shared" si="3"/>
        <v/>
      </c>
      <c r="AY58" s="76" t="str">
        <f>IF(AX58="","",IF(AX58&gt;360,AX58-360,0))</f>
        <v/>
      </c>
      <c r="AZ58" s="122"/>
      <c r="BA58" s="213" t="str">
        <f>IF(AX58="","",BA53+AY58)</f>
        <v/>
      </c>
      <c r="BB58" s="153" t="str">
        <f>IF(AZ58="","",BB53+AZ58)</f>
        <v/>
      </c>
      <c r="BC58" s="209" t="str">
        <f>IF(ISBLANK(StartDate)=TRUE,"",AX58-AY58)</f>
        <v/>
      </c>
      <c r="BD58" s="78" t="s">
        <v>13</v>
      </c>
      <c r="BE58" s="336"/>
      <c r="BF58" s="337"/>
      <c r="BK58" s="3"/>
      <c r="BL58" s="2"/>
      <c r="BM58" s="2"/>
    </row>
    <row r="59" spans="1:65" s="4" customFormat="1" ht="18.75" customHeight="1" thickBot="1" x14ac:dyDescent="0.25">
      <c r="A59" s="338"/>
      <c r="B59" s="51">
        <f>EDATE($A$11,9)</f>
        <v>44835</v>
      </c>
      <c r="C59" s="50" t="str">
        <f>IF(ISBLANK(StartDate)=TRUE,"",IF(StartDate&gt;B59,NA,IF(StartDate=B59,0,0)))</f>
        <v/>
      </c>
      <c r="D59" s="154" t="s">
        <v>21</v>
      </c>
      <c r="E59" s="252" t="str">
        <f>IF(ISBLANK(StartDate)=TRUE,"",IF(C59=NA,"",IF(AR54=NA,0,AX54)))</f>
        <v/>
      </c>
      <c r="F59" s="254"/>
      <c r="G59" s="254"/>
      <c r="H59" s="165"/>
      <c r="I59" s="165"/>
      <c r="J59" s="165"/>
      <c r="K59" s="165"/>
      <c r="L59" s="165"/>
      <c r="M59" s="254"/>
      <c r="N59" s="254"/>
      <c r="O59" s="253"/>
      <c r="P59" s="165"/>
      <c r="Q59" s="165"/>
      <c r="R59" s="165"/>
      <c r="S59" s="165"/>
      <c r="T59" s="254"/>
      <c r="U59" s="160">
        <f t="shared" ref="U59" si="32">B59+14</f>
        <v>44849</v>
      </c>
      <c r="V59" s="161" t="str">
        <f>IF(ISBLANK(StartDate)=TRUE,"",IF(StartDate&gt;U59,NA,IF(StartDate=U59,0,0)))</f>
        <v/>
      </c>
      <c r="W59" s="255" t="str">
        <f>IF(ISBLANK(StartDate)=TRUE,"",IF(V59=NA,"",IF(C59=NA,0,SUM(F59:T59))))</f>
        <v/>
      </c>
      <c r="X59" s="233" t="str">
        <f>IF(ISBLANK(StartDate)=TRUE,"",NA)</f>
        <v/>
      </c>
      <c r="Y59" s="256" t="str">
        <f>IF(ISBLANK(StartDate)=TRUE,"",IF(V59=NA,"",IF(C59=NA,0,E59-W59)))</f>
        <v/>
      </c>
      <c r="Z59" s="257"/>
      <c r="AA59" s="254"/>
      <c r="AB59" s="165"/>
      <c r="AC59" s="165"/>
      <c r="AD59" s="165"/>
      <c r="AE59" s="165"/>
      <c r="AF59" s="165"/>
      <c r="AG59" s="254"/>
      <c r="AH59" s="254"/>
      <c r="AI59" s="165"/>
      <c r="AJ59" s="165"/>
      <c r="AK59" s="165"/>
      <c r="AL59" s="165"/>
      <c r="AM59" s="165"/>
      <c r="AN59" s="254"/>
      <c r="AO59" s="254"/>
      <c r="AP59" s="165"/>
      <c r="AQ59" s="167">
        <f t="shared" ref="AQ59" si="33">B63-1</f>
        <v>44865</v>
      </c>
      <c r="AR59" s="191" t="str">
        <f>IF(ISBLANK(StartDate)=TRUE,"",IF(StartDate&gt;AQ59,NA,IF(StartDate=AQ59,0,0)))</f>
        <v/>
      </c>
      <c r="AS59" s="232" t="str">
        <f>IF(ISBLANK(StartDate)=TRUE,"",IF(AR59=NA,"",IF(Y59=NA,0,SUM(AA59:AP59))))</f>
        <v/>
      </c>
      <c r="AT59" s="233" t="str">
        <f>IF(ISBLANK(StartDate)=TRUE,"",NA)</f>
        <v/>
      </c>
      <c r="AU59" s="234" t="str">
        <f>IF(ISBLANK(StartDate)=TRUE,"",IF(AR59=NA,"",IF(Y59=NA,0,Y59-AS59)))</f>
        <v/>
      </c>
      <c r="AV59" s="235" t="str">
        <f t="shared" ref="AV59" si="34">IF(ISERROR(AS59+W59)=TRUE,IF(AR59=NA,"",AS59),AS59+W59)</f>
        <v/>
      </c>
      <c r="AW59" s="233" t="str">
        <f>IF(ISBLANK(StartDate)=TRUE,"",NA)</f>
        <v/>
      </c>
      <c r="AX59" s="79" t="str">
        <f>AU59</f>
        <v/>
      </c>
      <c r="AY59" s="162"/>
      <c r="AZ59" s="163"/>
      <c r="BA59" s="164"/>
      <c r="BB59" s="205"/>
      <c r="BC59" s="210" t="str">
        <f>IF(ISBLANK(StartDate)=TRUE,"",AX59)</f>
        <v/>
      </c>
      <c r="BD59" s="80" t="s">
        <v>21</v>
      </c>
      <c r="BE59" s="299"/>
      <c r="BF59" s="300"/>
      <c r="BK59" s="3"/>
      <c r="BL59" s="2"/>
      <c r="BM59" s="2"/>
    </row>
    <row r="60" spans="1:65" s="323" customFormat="1" ht="18.75" customHeight="1" thickBot="1" x14ac:dyDescent="0.25">
      <c r="A60" s="338"/>
      <c r="B60" s="301">
        <f>EDATE($A$11,9)</f>
        <v>44835</v>
      </c>
      <c r="C60" s="302" t="str">
        <f>IF(ISBLANK(StartDate)=TRUE,"",IF(StartDate&gt;B60,NA,IF(StartDate=B60,0,0)))</f>
        <v/>
      </c>
      <c r="D60" s="303" t="s">
        <v>52</v>
      </c>
      <c r="E60" s="304">
        <f>IF(ISBLANK(E55)=TRUE,"",IF(C60=NA,"",IF(AR55=NA,0,AX55)))</f>
        <v>0</v>
      </c>
      <c r="F60" s="305"/>
      <c r="G60" s="305"/>
      <c r="H60" s="307"/>
      <c r="I60" s="307"/>
      <c r="J60" s="307"/>
      <c r="K60" s="307"/>
      <c r="L60" s="307"/>
      <c r="M60" s="305"/>
      <c r="N60" s="305"/>
      <c r="O60" s="306"/>
      <c r="P60" s="307"/>
      <c r="Q60" s="307"/>
      <c r="R60" s="307"/>
      <c r="S60" s="307"/>
      <c r="T60" s="305"/>
      <c r="U60" s="301">
        <f t="shared" si="4"/>
        <v>44849</v>
      </c>
      <c r="V60" s="302" t="str">
        <f>IF(ISBLANK(StartDate)=TRUE,"",IF(StartDate&gt;U60,NA,IF(StartDate=U60,0,0)))</f>
        <v/>
      </c>
      <c r="W60" s="308">
        <f>IF(ISBLANK(E60)=TRUE,"",IF(V60=NA,"",IF(C60=NA,0,SUM(F60:T60))))</f>
        <v>0</v>
      </c>
      <c r="X60" s="309" t="s">
        <v>53</v>
      </c>
      <c r="Y60" s="310">
        <f>IF(ISBLANK(E60)=TRUE,"",IF(V60=NA,"",IF(C60=NA,0,E60-W60)))</f>
        <v>0</v>
      </c>
      <c r="Z60" s="311"/>
      <c r="AA60" s="305"/>
      <c r="AB60" s="307"/>
      <c r="AC60" s="307"/>
      <c r="AD60" s="307"/>
      <c r="AE60" s="307"/>
      <c r="AF60" s="307"/>
      <c r="AG60" s="305"/>
      <c r="AH60" s="305"/>
      <c r="AI60" s="307"/>
      <c r="AJ60" s="307"/>
      <c r="AK60" s="307"/>
      <c r="AL60" s="307"/>
      <c r="AM60" s="307"/>
      <c r="AN60" s="305"/>
      <c r="AO60" s="305"/>
      <c r="AP60" s="307"/>
      <c r="AQ60" s="301">
        <f>B65-1</f>
        <v>44865</v>
      </c>
      <c r="AR60" s="329" t="str">
        <f>IF(ISBLANK(StartDate)=TRUE,"",IF(StartDate&gt;AQ60,NA,IF(StartDate=AQ60,0,0)))</f>
        <v/>
      </c>
      <c r="AS60" s="312">
        <f>IF(ISBLANK(E60)=TRUE,"",IF(AR60=NA,"",IF(Y60=NA,0,SUM(AA60:AP60))))</f>
        <v>0</v>
      </c>
      <c r="AT60" s="309" t="s">
        <v>53</v>
      </c>
      <c r="AU60" s="313">
        <f>IF(ISBLANK(E60)=TRUE,"",IF(AR60=NA,"",IF(Y60=NA,0,Y60-AS60)))</f>
        <v>0</v>
      </c>
      <c r="AV60" s="314">
        <f>IF(ISERROR(AS60+W60)=TRUE,IF(AR60=NA,"",AS60),AS60+W60)</f>
        <v>0</v>
      </c>
      <c r="AW60" s="309" t="s">
        <v>53</v>
      </c>
      <c r="AX60" s="315">
        <f>AU60</f>
        <v>0</v>
      </c>
      <c r="AY60" s="316"/>
      <c r="AZ60" s="317"/>
      <c r="BA60" s="318"/>
      <c r="BB60" s="319"/>
      <c r="BC60" s="332" t="str">
        <f>IF(ISBLANK(StartDate)=TRUE,"",AX60)</f>
        <v/>
      </c>
      <c r="BD60" s="320" t="s">
        <v>52</v>
      </c>
      <c r="BE60" s="321"/>
      <c r="BF60" s="322"/>
      <c r="BK60" s="327"/>
      <c r="BL60" s="324"/>
      <c r="BM60" s="324"/>
    </row>
    <row r="61" spans="1:65" s="4" customFormat="1" ht="18.75" customHeight="1" thickBot="1" x14ac:dyDescent="0.25">
      <c r="A61" s="338"/>
      <c r="B61" s="51">
        <f>EDATE($A$11,9)</f>
        <v>44835</v>
      </c>
      <c r="C61" s="14">
        <v>0</v>
      </c>
      <c r="D61" s="155" t="s">
        <v>51</v>
      </c>
      <c r="E61" s="260" t="str">
        <f>IF(ISBLANK(StartDate)=TRUE,"",AX56)</f>
        <v/>
      </c>
      <c r="F61" s="264"/>
      <c r="G61" s="264"/>
      <c r="H61" s="262"/>
      <c r="I61" s="263"/>
      <c r="J61" s="262"/>
      <c r="K61" s="262"/>
      <c r="L61" s="262"/>
      <c r="M61" s="264"/>
      <c r="N61" s="264"/>
      <c r="O61" s="261" t="str">
        <f ca="1">IF(TODAY()&lt;$U61,"",IF(ISBLANK(StartDate)=TRUE,"",IF(StartDate&gt;$U61,"",IF(StartDate=$U61,0,8))))</f>
        <v/>
      </c>
      <c r="P61" s="262"/>
      <c r="Q61" s="262"/>
      <c r="R61" s="262"/>
      <c r="S61" s="262"/>
      <c r="T61" s="264"/>
      <c r="U61" s="167">
        <f t="shared" si="4"/>
        <v>44849</v>
      </c>
      <c r="V61" s="236" t="str">
        <f ca="1">IF(ISBLANK(StartDate)=TRUE,"",IF(TODAY()&lt;$B61,0,IF(StartDate&gt;$B61,0,8)))</f>
        <v/>
      </c>
      <c r="W61" s="265" t="str">
        <f>IF(ISBLANK(StartDate)=TRUE,"",SUM(F61:T61))</f>
        <v/>
      </c>
      <c r="X61" s="236" t="str">
        <f ca="1">IF(OR(V61="",V61=0),"",IF(ISBLANK(StartDate)=TRUE,"",IF(V61=NA,NA,IF(C61=NA,0,V61))))</f>
        <v/>
      </c>
      <c r="Y61" s="266" t="str">
        <f ca="1">IF(ISBLANK(StartDate)=TRUE,"",IF(X61="",0,IF(X61&gt;0,X61-W61,IF(TODAY()&gt;$B61,"",IF(StartDate&gt;TODAY(),"",X61-W61)))))</f>
        <v/>
      </c>
      <c r="Z61" s="267"/>
      <c r="AA61" s="264"/>
      <c r="AB61" s="262"/>
      <c r="AC61" s="262"/>
      <c r="AD61" s="262"/>
      <c r="AE61" s="262"/>
      <c r="AF61" s="262"/>
      <c r="AG61" s="264"/>
      <c r="AH61" s="264"/>
      <c r="AI61" s="262"/>
      <c r="AJ61" s="262"/>
      <c r="AK61" s="262"/>
      <c r="AL61" s="262"/>
      <c r="AM61" s="262"/>
      <c r="AN61" s="264"/>
      <c r="AO61" s="264"/>
      <c r="AP61" s="262"/>
      <c r="AQ61" s="167">
        <f>B66-1</f>
        <v>44865</v>
      </c>
      <c r="AR61" s="295"/>
      <c r="AS61" s="265" t="str">
        <f>IF(ISBLANK(StartDate)=TRUE,"",SUM(AA61:AP61))</f>
        <v/>
      </c>
      <c r="AT61" s="236" t="str">
        <f>IF(OR(AR61="",AR61=0),"",IF(ISBLANK(StartDate)=TRUE,"",IF(AR61=NA,NA,IF(Y61=NA,0,AR61))))</f>
        <v/>
      </c>
      <c r="AU61" s="266" t="str">
        <f ca="1">IF(ISBLANK(StartDate)=TRUE,"",IF(AT61="",0,IF(AT61&gt;0,AT61-AS61,IF(TODAY()&gt;$B61,"",IF(StartDate&gt;TODAY(),"",AT61-AS61)))))</f>
        <v/>
      </c>
      <c r="AV61" s="237" t="str">
        <f>IF(ISERROR(AS61+W61)=TRUE,IF(AR61=NA,"",AS61),AS61+W61)</f>
        <v/>
      </c>
      <c r="AW61" s="236" t="str">
        <f>IF(ISBLANK(StartDate)=TRUE,"",IF(AND(X61="",AT61=""),"",V61+AR61))</f>
        <v/>
      </c>
      <c r="AX61" s="294" t="str">
        <f>IF(ISBLANK(StartDate)=TRUE,"",Y61+AU61)</f>
        <v/>
      </c>
      <c r="AY61" s="162"/>
      <c r="AZ61" s="169"/>
      <c r="BA61" s="170"/>
      <c r="BB61" s="169"/>
      <c r="BC61" s="211" t="str">
        <f>IF(ISBLANK(StartDate)=TRUE,"",AX61)</f>
        <v/>
      </c>
      <c r="BD61" s="156" t="s">
        <v>51</v>
      </c>
      <c r="BE61" s="339"/>
      <c r="BF61" s="340"/>
      <c r="BK61" s="3"/>
      <c r="BL61" s="2"/>
      <c r="BM61" s="2"/>
    </row>
    <row r="62" spans="1:65" ht="18.75" customHeight="1" thickTop="1" thickBot="1" x14ac:dyDescent="0.25">
      <c r="A62" s="338">
        <f>B62</f>
        <v>44866</v>
      </c>
      <c r="B62" s="51">
        <f>EDATE($A$11,10)</f>
        <v>44866</v>
      </c>
      <c r="C62" s="50" t="str">
        <f>IF(ISBLANK(StartDate)=TRUE,"",IF(StartDate&gt;B62,NA,IF(StartDate=B62,0,5)))</f>
        <v/>
      </c>
      <c r="D62" s="71" t="s">
        <v>12</v>
      </c>
      <c r="E62" s="238" t="str">
        <f>IF(ISBLANK(StartDate)=TRUE,"",IF(C62=NA,"",IF(AR57=NA,0,BC57)))</f>
        <v/>
      </c>
      <c r="F62" s="240"/>
      <c r="G62" s="240"/>
      <c r="H62" s="240"/>
      <c r="I62" s="240"/>
      <c r="J62" s="270"/>
      <c r="K62" s="270"/>
      <c r="L62" s="240"/>
      <c r="M62" s="240"/>
      <c r="N62" s="240"/>
      <c r="O62" s="240"/>
      <c r="P62" s="289"/>
      <c r="Q62" s="270"/>
      <c r="R62" s="270"/>
      <c r="S62" s="240"/>
      <c r="T62" s="240"/>
      <c r="U62" s="157">
        <f t="shared" si="4"/>
        <v>44880</v>
      </c>
      <c r="V62" s="158" t="str">
        <f>IF(ISBLANK(StartDate)=TRUE,"",IF(StartDate&gt;U62,NA,IF(StartDate=U62,0,5)))</f>
        <v/>
      </c>
      <c r="W62" s="242" t="str">
        <f t="shared" si="0"/>
        <v/>
      </c>
      <c r="X62" s="225" t="str">
        <f>IF(V62=NA,NA,IF(C62=NA,0,V62))</f>
        <v/>
      </c>
      <c r="Y62" s="243" t="str">
        <f>IF(ISBLANK(StartDate)=TRUE,"",IF(V62=NA,"",IF(C62=NA,0,E62-W62+X62)))</f>
        <v/>
      </c>
      <c r="Z62" s="274">
        <f>A62+15</f>
        <v>44881</v>
      </c>
      <c r="AA62" s="240"/>
      <c r="AB62" s="240"/>
      <c r="AC62" s="240"/>
      <c r="AD62" s="270"/>
      <c r="AE62" s="270"/>
      <c r="AF62" s="240"/>
      <c r="AG62" s="240"/>
      <c r="AH62" s="240"/>
      <c r="AI62" s="289"/>
      <c r="AJ62" s="289"/>
      <c r="AK62" s="270"/>
      <c r="AL62" s="270"/>
      <c r="AM62" s="240"/>
      <c r="AN62" s="240"/>
      <c r="AO62" s="240"/>
      <c r="AP62" s="286"/>
      <c r="AQ62" s="167">
        <f>B67-1</f>
        <v>44895</v>
      </c>
      <c r="AR62" s="192" t="str">
        <f>IF(ISBLANK(StartDate)=TRUE,"",IF(StartDate&gt;AQ62,NA,IF(StartDate=AQ62,0,5)))</f>
        <v/>
      </c>
      <c r="AS62" s="224" t="str">
        <f t="shared" si="1"/>
        <v/>
      </c>
      <c r="AT62" s="225" t="str">
        <f>IF(ISBLANK(StartDate)=TRUE,"",IF(AR62=NA,NA,IF(V62=NA,0,AR62)))</f>
        <v/>
      </c>
      <c r="AU62" s="226" t="str">
        <f>IF(ISBLANK(StartDate)=TRUE,"",IF(AR62=NA,"",IF(Y62=NA,0,Y62-AS62+AT62)))</f>
        <v/>
      </c>
      <c r="AV62" s="227" t="str">
        <f t="shared" si="2"/>
        <v/>
      </c>
      <c r="AW62" s="225" t="str">
        <f>IF(ISBLANK(StartDate)=TRUE,"",IF(AT62=NA,NA,IF(X62=NA,AT62,AT62+X62)))</f>
        <v/>
      </c>
      <c r="AX62" s="82" t="str">
        <f t="shared" si="3"/>
        <v/>
      </c>
      <c r="AY62" s="83" t="str">
        <f>IF(AX62="","",IF(AX62&gt;720,AX62-720,0))</f>
        <v/>
      </c>
      <c r="AZ62" s="123"/>
      <c r="BA62" s="212" t="str">
        <f>IF(AX62="","",BA57+AY62)</f>
        <v/>
      </c>
      <c r="BB62" s="203" t="str">
        <f>IF(AZ62="","",BB57+AZ62)</f>
        <v/>
      </c>
      <c r="BC62" s="208" t="str">
        <f>IF(ISBLANK(StartDate)=TRUE,"",AX62-AY62)</f>
        <v/>
      </c>
      <c r="BD62" s="84" t="s">
        <v>12</v>
      </c>
      <c r="BE62" s="334"/>
      <c r="BF62" s="335"/>
      <c r="BI62" s="133" t="str">
        <f>BA62</f>
        <v/>
      </c>
      <c r="BJ62" s="133" t="str">
        <f>BA63</f>
        <v/>
      </c>
      <c r="BK62" s="3" t="str">
        <f>IF(BI62="","",BC62)</f>
        <v/>
      </c>
      <c r="BL62" s="2" t="str">
        <f>IF(BJ62="","",BC63)</f>
        <v/>
      </c>
      <c r="BM62" s="2" t="str">
        <f t="shared" ref="BM62" si="35">IF(BI62="","",BC66)</f>
        <v/>
      </c>
    </row>
    <row r="63" spans="1:65" s="4" customFormat="1" ht="18.75" customHeight="1" thickBot="1" x14ac:dyDescent="0.25">
      <c r="A63" s="338"/>
      <c r="B63" s="51">
        <f>EDATE($A$11,10)</f>
        <v>44866</v>
      </c>
      <c r="C63" s="50" t="str">
        <f>IF(ISBLANK(StartDate)=TRUE,"",IF(StartDate&gt;B63,NA,IF(B63&lt;FiveYr,5,IF(B63&lt;TenYr,6,7))))</f>
        <v/>
      </c>
      <c r="D63" s="72" t="s">
        <v>13</v>
      </c>
      <c r="E63" s="245" t="str">
        <f>IF(ISBLANK(StartDate)=TRUE,"",IF(C63=NA,"",IF(AR58=NA,0,BC58)))</f>
        <v/>
      </c>
      <c r="F63" s="129"/>
      <c r="G63" s="129"/>
      <c r="H63" s="129"/>
      <c r="I63" s="129"/>
      <c r="J63" s="247"/>
      <c r="K63" s="247"/>
      <c r="L63" s="129"/>
      <c r="M63" s="129"/>
      <c r="N63" s="129"/>
      <c r="O63" s="129"/>
      <c r="P63" s="246"/>
      <c r="Q63" s="247"/>
      <c r="R63" s="247"/>
      <c r="S63" s="129"/>
      <c r="T63" s="129"/>
      <c r="U63" s="159">
        <f t="shared" si="4"/>
        <v>44880</v>
      </c>
      <c r="V63" s="87" t="str">
        <f>IF(ISBLANK(StartDate)=TRUE,"",IF(StartDate&gt;U63,NA,IF(U63&lt;FiveYr,5,IF(U63&lt;TenYr,6,7))))</f>
        <v/>
      </c>
      <c r="W63" s="248" t="str">
        <f t="shared" si="0"/>
        <v/>
      </c>
      <c r="X63" s="229" t="str">
        <f>IF(V63=NA,NA,IF(C63=NA,0,V63))</f>
        <v/>
      </c>
      <c r="Y63" s="249" t="str">
        <f>IF(ISBLANK(StartDate)=TRUE,"",IF(V63=NA,"",IF(C63=NA,0,E63-W63+X63)))</f>
        <v/>
      </c>
      <c r="Z63" s="250"/>
      <c r="AA63" s="129"/>
      <c r="AB63" s="129"/>
      <c r="AC63" s="129"/>
      <c r="AD63" s="247"/>
      <c r="AE63" s="247"/>
      <c r="AF63" s="129"/>
      <c r="AG63" s="129"/>
      <c r="AH63" s="129"/>
      <c r="AI63" s="246"/>
      <c r="AJ63" s="246"/>
      <c r="AK63" s="247"/>
      <c r="AL63" s="247"/>
      <c r="AM63" s="129"/>
      <c r="AN63" s="129"/>
      <c r="AO63" s="129"/>
      <c r="AP63" s="287"/>
      <c r="AQ63" s="167">
        <f>B68-1</f>
        <v>44895</v>
      </c>
      <c r="AR63" s="193" t="str">
        <f>IF(ISBLANK(StartDate)=TRUE,"",IF(StartDate&gt;AQ63,NA,IF(AQ63&lt;FiveYr,5,IF(AQ63&lt;TenYr,6,7))))</f>
        <v/>
      </c>
      <c r="AS63" s="228" t="str">
        <f t="shared" si="1"/>
        <v/>
      </c>
      <c r="AT63" s="229" t="str">
        <f>IF(ISBLANK(StartDate)=TRUE,"",IF(AR63=NA,NA,IF(V63=NA,0,AR63)))</f>
        <v/>
      </c>
      <c r="AU63" s="230" t="str">
        <f>IF(ISBLANK(StartDate)=TRUE,"",IF(AR63=NA,"",IF(Y63=NA,0,Y63-AS63+AT63)))</f>
        <v/>
      </c>
      <c r="AV63" s="231" t="str">
        <f t="shared" si="2"/>
        <v/>
      </c>
      <c r="AW63" s="229" t="str">
        <f>IF(ISBLANK(StartDate)=TRUE,"",IF(AT63=NA,NA,IF(X63=NA,AT63,AT63+X63)))</f>
        <v/>
      </c>
      <c r="AX63" s="75" t="str">
        <f t="shared" si="3"/>
        <v/>
      </c>
      <c r="AY63" s="76" t="str">
        <f>IF(AX63="","",IF(AX63&gt;360,AX63-360,0))</f>
        <v/>
      </c>
      <c r="AZ63" s="122"/>
      <c r="BA63" s="213" t="str">
        <f>IF(AX63="","",BA58+AY63)</f>
        <v/>
      </c>
      <c r="BB63" s="153" t="str">
        <f>IF(AZ63="","",BB58+AZ63)</f>
        <v/>
      </c>
      <c r="BC63" s="209" t="str">
        <f>IF(ISBLANK(StartDate)=TRUE,"",AX63-AY63)</f>
        <v/>
      </c>
      <c r="BD63" s="78" t="s">
        <v>13</v>
      </c>
      <c r="BE63" s="336"/>
      <c r="BF63" s="337"/>
      <c r="BK63" s="3"/>
      <c r="BL63" s="2"/>
      <c r="BM63" s="2"/>
    </row>
    <row r="64" spans="1:65" s="4" customFormat="1" ht="18.75" customHeight="1" thickBot="1" x14ac:dyDescent="0.25">
      <c r="A64" s="338"/>
      <c r="B64" s="51">
        <f>EDATE($A$11,10)</f>
        <v>44866</v>
      </c>
      <c r="C64" s="50" t="str">
        <f>IF(ISBLANK(StartDate)=TRUE,"",IF(StartDate&gt;B64,NA,IF(StartDate=B64,0,0)))</f>
        <v/>
      </c>
      <c r="D64" s="154" t="s">
        <v>21</v>
      </c>
      <c r="E64" s="252" t="str">
        <f>IF(ISBLANK(StartDate)=TRUE,"",IF(C64=NA,"",IF(AR59=NA,0,AX59)))</f>
        <v/>
      </c>
      <c r="F64" s="165"/>
      <c r="G64" s="165"/>
      <c r="H64" s="165"/>
      <c r="I64" s="165"/>
      <c r="J64" s="254"/>
      <c r="K64" s="254"/>
      <c r="L64" s="165"/>
      <c r="M64" s="165"/>
      <c r="N64" s="165"/>
      <c r="O64" s="165"/>
      <c r="P64" s="253"/>
      <c r="Q64" s="254"/>
      <c r="R64" s="254"/>
      <c r="S64" s="165"/>
      <c r="T64" s="165"/>
      <c r="U64" s="160">
        <f t="shared" ref="U64" si="36">B64+14</f>
        <v>44880</v>
      </c>
      <c r="V64" s="161" t="str">
        <f>IF(ISBLANK(StartDate)=TRUE,"",IF(StartDate&gt;U64,NA,IF(StartDate=U64,0,0)))</f>
        <v/>
      </c>
      <c r="W64" s="255" t="str">
        <f>IF(ISBLANK(StartDate)=TRUE,"",IF(V64=NA,"",IF(C64=NA,0,SUM(F64:T64))))</f>
        <v/>
      </c>
      <c r="X64" s="233" t="str">
        <f>IF(ISBLANK(StartDate)=TRUE,"",NA)</f>
        <v/>
      </c>
      <c r="Y64" s="256" t="str">
        <f>IF(ISBLANK(StartDate)=TRUE,"",IF(V64=NA,"",IF(C64=NA,0,E64-W64)))</f>
        <v/>
      </c>
      <c r="Z64" s="257"/>
      <c r="AA64" s="165"/>
      <c r="AB64" s="165"/>
      <c r="AC64" s="165"/>
      <c r="AD64" s="254"/>
      <c r="AE64" s="254"/>
      <c r="AF64" s="165"/>
      <c r="AG64" s="165"/>
      <c r="AH64" s="165"/>
      <c r="AI64" s="253"/>
      <c r="AJ64" s="253"/>
      <c r="AK64" s="254"/>
      <c r="AL64" s="254"/>
      <c r="AM64" s="165"/>
      <c r="AN64" s="165"/>
      <c r="AO64" s="165"/>
      <c r="AP64" s="288"/>
      <c r="AQ64" s="167">
        <f t="shared" ref="AQ64" si="37">B68-1</f>
        <v>44895</v>
      </c>
      <c r="AR64" s="191" t="str">
        <f>IF(ISBLANK(StartDate)=TRUE,"",IF(StartDate&gt;AQ64,NA,IF(StartDate=AQ64,0,0)))</f>
        <v/>
      </c>
      <c r="AS64" s="232" t="str">
        <f>IF(ISBLANK(StartDate)=TRUE,"",IF(AR64=NA,"",IF(Y64=NA,0,SUM(AA64:AP64))))</f>
        <v/>
      </c>
      <c r="AT64" s="233" t="str">
        <f>IF(ISBLANK(StartDate)=TRUE,"",NA)</f>
        <v/>
      </c>
      <c r="AU64" s="234" t="str">
        <f>IF(ISBLANK(StartDate)=TRUE,"",IF(AR64=NA,"",IF(Y64=NA,0,Y64-AS64)))</f>
        <v/>
      </c>
      <c r="AV64" s="235" t="str">
        <f t="shared" ref="AV64" si="38">IF(ISERROR(AS64+W64)=TRUE,IF(AR64=NA,"",AS64),AS64+W64)</f>
        <v/>
      </c>
      <c r="AW64" s="233" t="str">
        <f>IF(ISBLANK(StartDate)=TRUE,"",NA)</f>
        <v/>
      </c>
      <c r="AX64" s="79" t="str">
        <f>AU64</f>
        <v/>
      </c>
      <c r="AY64" s="162"/>
      <c r="AZ64" s="163"/>
      <c r="BA64" s="164"/>
      <c r="BB64" s="205"/>
      <c r="BC64" s="210" t="str">
        <f>IF(ISBLANK(StartDate)=TRUE,"",AX64)</f>
        <v/>
      </c>
      <c r="BD64" s="80" t="s">
        <v>21</v>
      </c>
      <c r="BE64" s="299"/>
      <c r="BF64" s="300"/>
      <c r="BK64" s="3"/>
      <c r="BL64" s="2"/>
      <c r="BM64" s="2"/>
    </row>
    <row r="65" spans="1:65" s="323" customFormat="1" ht="18.75" customHeight="1" thickBot="1" x14ac:dyDescent="0.25">
      <c r="A65" s="338"/>
      <c r="B65" s="301">
        <f>EDATE($A$11,10)</f>
        <v>44866</v>
      </c>
      <c r="C65" s="302" t="str">
        <f>IF(ISBLANK(StartDate)=TRUE,"",IF(StartDate&gt;B65,NA,IF(StartDate=B65,0,0)))</f>
        <v/>
      </c>
      <c r="D65" s="303" t="s">
        <v>52</v>
      </c>
      <c r="E65" s="304">
        <f>IF(ISBLANK(E60)=TRUE,"",IF(C65=NA,"",IF(AR60=NA,0,AX60)))</f>
        <v>0</v>
      </c>
      <c r="F65" s="307"/>
      <c r="G65" s="307"/>
      <c r="H65" s="307"/>
      <c r="I65" s="307"/>
      <c r="J65" s="305"/>
      <c r="K65" s="305"/>
      <c r="L65" s="307"/>
      <c r="M65" s="307"/>
      <c r="N65" s="307"/>
      <c r="O65" s="307"/>
      <c r="P65" s="306"/>
      <c r="Q65" s="305"/>
      <c r="R65" s="305"/>
      <c r="S65" s="307"/>
      <c r="T65" s="307"/>
      <c r="U65" s="301">
        <f t="shared" si="4"/>
        <v>44880</v>
      </c>
      <c r="V65" s="302" t="str">
        <f>IF(ISBLANK(StartDate)=TRUE,"",IF(StartDate&gt;U65,NA,IF(StartDate=U65,0,0)))</f>
        <v/>
      </c>
      <c r="W65" s="308">
        <f>IF(ISBLANK(E65)=TRUE,"",IF(V65=NA,"",IF(C65=NA,0,SUM(F65:T65))))</f>
        <v>0</v>
      </c>
      <c r="X65" s="309" t="s">
        <v>53</v>
      </c>
      <c r="Y65" s="310">
        <f>IF(ISBLANK(E65)=TRUE,"",IF(V65=NA,"",IF(C65=NA,0,E65-W65)))</f>
        <v>0</v>
      </c>
      <c r="Z65" s="311"/>
      <c r="AA65" s="307"/>
      <c r="AB65" s="307"/>
      <c r="AC65" s="307"/>
      <c r="AD65" s="305"/>
      <c r="AE65" s="305"/>
      <c r="AF65" s="307"/>
      <c r="AG65" s="307"/>
      <c r="AH65" s="307"/>
      <c r="AI65" s="306"/>
      <c r="AJ65" s="306"/>
      <c r="AK65" s="305"/>
      <c r="AL65" s="305"/>
      <c r="AM65" s="307"/>
      <c r="AN65" s="307"/>
      <c r="AO65" s="307"/>
      <c r="AP65" s="328"/>
      <c r="AQ65" s="301">
        <f>B70-1</f>
        <v>44895</v>
      </c>
      <c r="AR65" s="329" t="str">
        <f>IF(ISBLANK(StartDate)=TRUE,"",IF(StartDate&gt;AQ65,NA,IF(StartDate=AQ65,0,0)))</f>
        <v/>
      </c>
      <c r="AS65" s="312">
        <f>IF(ISBLANK(E65)=TRUE,"",IF(AR65=NA,"",IF(Y65=NA,0,SUM(AA65:AP65))))</f>
        <v>0</v>
      </c>
      <c r="AT65" s="309" t="s">
        <v>53</v>
      </c>
      <c r="AU65" s="313">
        <f>IF(ISBLANK(E65)=TRUE,"",IF(AR65=NA,"",IF(Y65=NA,0,Y65-AS65)))</f>
        <v>0</v>
      </c>
      <c r="AV65" s="314">
        <f>IF(ISERROR(AS65+W65)=TRUE,IF(AR65=NA,"",AS65),AS65+W65)</f>
        <v>0</v>
      </c>
      <c r="AW65" s="309" t="s">
        <v>53</v>
      </c>
      <c r="AX65" s="315">
        <f>AU65</f>
        <v>0</v>
      </c>
      <c r="AY65" s="316"/>
      <c r="AZ65" s="317"/>
      <c r="BA65" s="318"/>
      <c r="BB65" s="319"/>
      <c r="BC65" s="332" t="str">
        <f>IF(ISBLANK(StartDate)=TRUE,"",AX65)</f>
        <v/>
      </c>
      <c r="BD65" s="320" t="s">
        <v>52</v>
      </c>
      <c r="BE65" s="321"/>
      <c r="BF65" s="322"/>
      <c r="BK65" s="327"/>
      <c r="BL65" s="324"/>
      <c r="BM65" s="324"/>
    </row>
    <row r="66" spans="1:65" s="4" customFormat="1" ht="18.75" customHeight="1" thickBot="1" x14ac:dyDescent="0.25">
      <c r="A66" s="338"/>
      <c r="B66" s="51">
        <f>EDATE($A$11,10)</f>
        <v>44866</v>
      </c>
      <c r="C66" s="14">
        <v>0</v>
      </c>
      <c r="D66" s="155" t="s">
        <v>51</v>
      </c>
      <c r="E66" s="260" t="str">
        <f>IF(ISBLANK(StartDate)=TRUE,"",AX61)</f>
        <v/>
      </c>
      <c r="F66" s="263"/>
      <c r="G66" s="263"/>
      <c r="H66" s="262"/>
      <c r="I66" s="262"/>
      <c r="J66" s="264"/>
      <c r="K66" s="264"/>
      <c r="L66" s="262"/>
      <c r="M66" s="262"/>
      <c r="N66" s="262"/>
      <c r="O66" s="262"/>
      <c r="P66" s="261" t="str">
        <f ca="1">IF(TODAY()&lt;$B66,"",IF(ISBLANK(StartDate)=TRUE,"",IF(StartDate&gt;$B66,"",IF(StartDate=$B66,0,8))))</f>
        <v/>
      </c>
      <c r="Q66" s="264"/>
      <c r="R66" s="264"/>
      <c r="S66" s="262"/>
      <c r="T66" s="262"/>
      <c r="U66" s="167">
        <f t="shared" si="4"/>
        <v>44880</v>
      </c>
      <c r="V66" s="236" t="str">
        <f ca="1">IF(ISBLANK(StartDate)=TRUE,"",IF(TODAY()&lt;$B66,0,IF(StartDate&gt;$B66,0,8)))</f>
        <v/>
      </c>
      <c r="W66" s="265" t="str">
        <f>IF(ISBLANK(StartDate)=TRUE,"",SUM(F66:T66))</f>
        <v/>
      </c>
      <c r="X66" s="236" t="str">
        <f ca="1">IF(OR(V66="",V66=0),"",IF(ISBLANK(StartDate)=TRUE,"",IF(V66=NA,NA,IF(C66=NA,0,V66))))</f>
        <v/>
      </c>
      <c r="Y66" s="266" t="str">
        <f ca="1">IF(ISBLANK(StartDate)=TRUE,"",IF(X66="",0,IF(X66&gt;0,X66-W66,IF(TODAY()&gt;$B66,"",IF(StartDate&gt;TODAY(),"",X66-W66)))))</f>
        <v/>
      </c>
      <c r="Z66" s="267"/>
      <c r="AA66" s="263"/>
      <c r="AB66" s="262"/>
      <c r="AC66" s="262"/>
      <c r="AD66" s="264"/>
      <c r="AE66" s="264"/>
      <c r="AF66" s="262"/>
      <c r="AG66" s="262"/>
      <c r="AH66" s="262"/>
      <c r="AI66" s="261" t="str">
        <f ca="1">IF(TODAY()&lt;$U66,"",IF(ISBLANK(StartDate)=TRUE,"",IF(StartDate&gt;$U66,"",IF(StartDate=$U66,0,8))))</f>
        <v/>
      </c>
      <c r="AJ66" s="261" t="str">
        <f ca="1">IF(TODAY()&lt;$U66,"",IF(ISBLANK(StartDate)=TRUE,"",IF(StartDate&gt;$U66,"",IF(StartDate=$U66,0,8))))</f>
        <v/>
      </c>
      <c r="AK66" s="264"/>
      <c r="AL66" s="264"/>
      <c r="AM66" s="262"/>
      <c r="AN66" s="262"/>
      <c r="AO66" s="262"/>
      <c r="AP66" s="285"/>
      <c r="AQ66" s="167">
        <f>B71-1</f>
        <v>44895</v>
      </c>
      <c r="AR66" s="295" t="str">
        <f ca="1">IF(ISBLANK(StartDate)=TRUE,"",IF(TODAY()&lt;$U66,0,IF(StartDate&gt;$U66,0,16)))</f>
        <v/>
      </c>
      <c r="AS66" s="265" t="str">
        <f>IF(ISBLANK(StartDate)=TRUE,"",SUM(AA66:AP66))</f>
        <v/>
      </c>
      <c r="AT66" s="236" t="str">
        <f ca="1">IF(OR(AR66="",AR66=0),"",IF(ISBLANK(StartDate)=TRUE,"",IF(AR66=NA,NA,IF(Y66=NA,0,AR66))))</f>
        <v/>
      </c>
      <c r="AU66" s="266" t="str">
        <f ca="1">IF(ISBLANK(StartDate)=TRUE,"",IF(AT66="",0,IF(AT66&gt;0,AT66-AS66,IF(TODAY()&gt;$B66,"",IF(StartDate&gt;TODAY(),"",AT66-AS66)))))</f>
        <v/>
      </c>
      <c r="AV66" s="237" t="str">
        <f ca="1">IF(ISERROR(AS66+W66)=TRUE,IF(AR66=NA,"",AS66),AS66+W66)</f>
        <v/>
      </c>
      <c r="AW66" s="236" t="str">
        <f>IF(ISBLANK(StartDate)=TRUE,"",IF(AND(X66="",AT66=""),"",V66+AR66))</f>
        <v/>
      </c>
      <c r="AX66" s="294" t="str">
        <f>IF(ISBLANK(StartDate)=TRUE,"",Y66+AU66)</f>
        <v/>
      </c>
      <c r="AY66" s="162"/>
      <c r="AZ66" s="169"/>
      <c r="BA66" s="170"/>
      <c r="BB66" s="169"/>
      <c r="BC66" s="211" t="str">
        <f>IF(ISBLANK(StartDate)=TRUE,"",AX66)</f>
        <v/>
      </c>
      <c r="BD66" s="156" t="s">
        <v>51</v>
      </c>
      <c r="BE66" s="339"/>
      <c r="BF66" s="340"/>
      <c r="BK66" s="3"/>
      <c r="BL66" s="2"/>
      <c r="BM66" s="2"/>
    </row>
    <row r="67" spans="1:65" ht="18.75" customHeight="1" thickTop="1" thickBot="1" x14ac:dyDescent="0.25">
      <c r="A67" s="338">
        <f>B67</f>
        <v>44896</v>
      </c>
      <c r="B67" s="51">
        <f t="shared" ref="B67:B71" si="39">EDATE($A$11,11)</f>
        <v>44896</v>
      </c>
      <c r="C67" s="50" t="str">
        <f>IF(ISBLANK(StartDate)=TRUE,"",IF(StartDate&gt;B67,NA,IF(StartDate=B67,0,5)))</f>
        <v/>
      </c>
      <c r="D67" s="71" t="s">
        <v>12</v>
      </c>
      <c r="E67" s="238" t="str">
        <f>IF(ISBLANK(StartDate)=TRUE,"",IF(C67=NA,"",IF(AR62=NA,0,BC62)))</f>
        <v/>
      </c>
      <c r="F67" s="240"/>
      <c r="G67" s="271"/>
      <c r="H67" s="270"/>
      <c r="I67" s="270"/>
      <c r="J67" s="271"/>
      <c r="K67" s="271"/>
      <c r="L67" s="271"/>
      <c r="M67" s="271"/>
      <c r="N67" s="271"/>
      <c r="O67" s="270"/>
      <c r="P67" s="270"/>
      <c r="Q67" s="271"/>
      <c r="R67" s="271"/>
      <c r="S67" s="272"/>
      <c r="T67" s="273"/>
      <c r="U67" s="157">
        <f t="shared" si="4"/>
        <v>44910</v>
      </c>
      <c r="V67" s="158" t="str">
        <f>IF(ISBLANK(StartDate)=TRUE,"",IF(StartDate&gt;U67,NA,IF(StartDate=U67,0,5)))</f>
        <v/>
      </c>
      <c r="W67" s="242" t="str">
        <f t="shared" ref="W67:W68" si="40">IF(ISBLANK(StartDate)=TRUE,"",IF(V67=NA,"",IF(C67=NA,0,SUM(F67:T67))))</f>
        <v/>
      </c>
      <c r="X67" s="225" t="str">
        <f>IF(V67=NA,NA,IF(C67=NA,0,V67))</f>
        <v/>
      </c>
      <c r="Y67" s="243" t="str">
        <f>IF(ISBLANK(StartDate)=TRUE,"",IF(V67=NA,"",IF(C67=NA,0,E67-W67+X67)))</f>
        <v/>
      </c>
      <c r="Z67" s="274">
        <f>A67+15</f>
        <v>44911</v>
      </c>
      <c r="AA67" s="269"/>
      <c r="AB67" s="270"/>
      <c r="AC67" s="270"/>
      <c r="AD67" s="271"/>
      <c r="AE67" s="271"/>
      <c r="AF67" s="272"/>
      <c r="AG67" s="272"/>
      <c r="AH67" s="289"/>
      <c r="AI67" s="270"/>
      <c r="AJ67" s="270"/>
      <c r="AK67" s="289"/>
      <c r="AL67" s="271"/>
      <c r="AM67" s="271"/>
      <c r="AN67" s="271"/>
      <c r="AO67" s="271"/>
      <c r="AP67" s="270"/>
      <c r="AQ67" s="167">
        <f>B72-1</f>
        <v>44926</v>
      </c>
      <c r="AR67" s="192" t="str">
        <f>IF(ISBLANK(StartDate)=TRUE,"",IF(StartDate&gt;AQ67,NA,IF(StartDate=AQ67,0,5)))</f>
        <v/>
      </c>
      <c r="AS67" s="224" t="str">
        <f t="shared" si="1"/>
        <v/>
      </c>
      <c r="AT67" s="225" t="str">
        <f>IF(ISBLANK(StartDate)=TRUE,"",IF(AR67=NA,NA,IF(V67=NA,0,AR67)))</f>
        <v/>
      </c>
      <c r="AU67" s="226" t="str">
        <f>IF(ISBLANK(StartDate)=TRUE,"",IF(AR67=NA,"",IF(Y67=NA,0,Y67-AS67+AT67)))</f>
        <v/>
      </c>
      <c r="AV67" s="227" t="str">
        <f t="shared" si="2"/>
        <v/>
      </c>
      <c r="AW67" s="225" t="str">
        <f>IF(ISBLANK(StartDate)=TRUE,"",IF(AT67=NA,NA,IF(X67=NA,AT67,AT67+X67)))</f>
        <v/>
      </c>
      <c r="AX67" s="82" t="str">
        <f t="shared" si="3"/>
        <v/>
      </c>
      <c r="AY67" s="83" t="str">
        <f>IF(AX67="","",IF(AX67&gt;720,AX67-720,0))</f>
        <v/>
      </c>
      <c r="AZ67" s="123"/>
      <c r="BA67" s="212" t="str">
        <f>IF(AX67="","",BA62+AY67)</f>
        <v/>
      </c>
      <c r="BB67" s="203" t="str">
        <f>IF(AZ67="","",BB62+AZ67)</f>
        <v/>
      </c>
      <c r="BC67" s="208" t="str">
        <f>IF(ISBLANK(StartDate)=TRUE,"",AX67-AY67)</f>
        <v/>
      </c>
      <c r="BD67" s="84" t="s">
        <v>12</v>
      </c>
      <c r="BE67" s="334"/>
      <c r="BF67" s="335"/>
      <c r="BI67" s="133" t="str">
        <f>BA67</f>
        <v/>
      </c>
      <c r="BJ67" s="133" t="str">
        <f>BA68</f>
        <v/>
      </c>
      <c r="BK67" s="3" t="str">
        <f>IF(BI67="","",BC67)</f>
        <v/>
      </c>
      <c r="BL67" s="2" t="str">
        <f>IF(BJ67="","",BC68)</f>
        <v/>
      </c>
      <c r="BM67" s="2" t="str">
        <f t="shared" ref="BM67" si="41">IF(BI67="","",BC71)</f>
        <v/>
      </c>
    </row>
    <row r="68" spans="1:65" s="4" customFormat="1" ht="18.75" customHeight="1" thickBot="1" x14ac:dyDescent="0.25">
      <c r="A68" s="338"/>
      <c r="B68" s="51">
        <f t="shared" si="39"/>
        <v>44896</v>
      </c>
      <c r="C68" s="50" t="str">
        <f>IF(ISBLANK(StartDate)=TRUE,"",IF(StartDate&gt;B68,NA,IF(B68&lt;FiveYr,5,IF(B68&lt;TenYr,6,7))))</f>
        <v/>
      </c>
      <c r="D68" s="72" t="s">
        <v>13</v>
      </c>
      <c r="E68" s="245" t="str">
        <f>IF(ISBLANK(StartDate)=TRUE,"",IF(C68=NA,"",IF(AR63=NA,0,BC63)))</f>
        <v/>
      </c>
      <c r="F68" s="129"/>
      <c r="G68" s="129"/>
      <c r="H68" s="247"/>
      <c r="I68" s="247"/>
      <c r="J68" s="129"/>
      <c r="K68" s="129"/>
      <c r="L68" s="129"/>
      <c r="M68" s="129"/>
      <c r="N68" s="129"/>
      <c r="O68" s="247"/>
      <c r="P68" s="247"/>
      <c r="Q68" s="129"/>
      <c r="R68" s="129"/>
      <c r="S68" s="129"/>
      <c r="T68" s="251"/>
      <c r="U68" s="160">
        <f t="shared" si="4"/>
        <v>44910</v>
      </c>
      <c r="V68" s="161" t="str">
        <f>IF(ISBLANK(StartDate)=TRUE,"",IF(StartDate&gt;U68,NA,IF(U68&lt;FiveYr,5,IF(U68&lt;TenYr,6,7))))</f>
        <v/>
      </c>
      <c r="W68" s="248" t="str">
        <f t="shared" si="40"/>
        <v/>
      </c>
      <c r="X68" s="229" t="str">
        <f>IF(V68=NA,NA,IF(C68=NA,0,V68))</f>
        <v/>
      </c>
      <c r="Y68" s="249" t="str">
        <f>IF(ISBLANK(StartDate)=TRUE,"",IF(V68=NA,"",IF(C68=NA,0,E68-W68+X68)))</f>
        <v/>
      </c>
      <c r="Z68" s="257"/>
      <c r="AA68" s="276"/>
      <c r="AB68" s="247"/>
      <c r="AC68" s="247"/>
      <c r="AD68" s="129"/>
      <c r="AE68" s="129"/>
      <c r="AF68" s="129"/>
      <c r="AG68" s="129"/>
      <c r="AH68" s="246"/>
      <c r="AI68" s="247"/>
      <c r="AJ68" s="247"/>
      <c r="AK68" s="246"/>
      <c r="AL68" s="129"/>
      <c r="AM68" s="129"/>
      <c r="AN68" s="129"/>
      <c r="AO68" s="129"/>
      <c r="AP68" s="247"/>
      <c r="AQ68" s="167">
        <f>B73-1</f>
        <v>44926</v>
      </c>
      <c r="AR68" s="193" t="str">
        <f>IF(ISBLANK(StartDate)=TRUE,"",IF(StartDate&gt;AQ68,NA,IF(AQ68&lt;FiveYr,5,IF(AQ68&lt;TenYr,6,7))))</f>
        <v/>
      </c>
      <c r="AS68" s="228" t="str">
        <f t="shared" si="1"/>
        <v/>
      </c>
      <c r="AT68" s="229" t="str">
        <f>IF(ISBLANK(StartDate)=TRUE,"",IF(AR68=NA,NA,IF(V68=NA,0,AR68)))</f>
        <v/>
      </c>
      <c r="AU68" s="230" t="str">
        <f>IF(ISBLANK(StartDate)=TRUE,"",IF(AR68=NA,"",IF(Y68=NA,0,Y68-AS68+AT68)))</f>
        <v/>
      </c>
      <c r="AV68" s="235" t="str">
        <f t="shared" si="2"/>
        <v/>
      </c>
      <c r="AW68" s="229" t="str">
        <f>IF(ISBLANK(StartDate)=TRUE,"",IF(AT68=NA,NA,IF(X68=NA,AT68,AT68+X68)))</f>
        <v/>
      </c>
      <c r="AX68" s="75" t="str">
        <f t="shared" si="3"/>
        <v/>
      </c>
      <c r="AY68" s="76" t="str">
        <f>IF(AX68="","",IF(AX68&gt;360,AX68-360,0))</f>
        <v/>
      </c>
      <c r="AZ68" s="166"/>
      <c r="BA68" s="213" t="str">
        <f>IF(AX68="","",BA63+AY68)</f>
        <v/>
      </c>
      <c r="BB68" s="204" t="str">
        <f>IF(AZ68="","",BB63+AZ68)</f>
        <v/>
      </c>
      <c r="BC68" s="209" t="str">
        <f>IF(ISBLANK(StartDate)=TRUE,"",AX68-AY68)</f>
        <v/>
      </c>
      <c r="BD68" s="78" t="s">
        <v>13</v>
      </c>
      <c r="BE68" s="336"/>
      <c r="BF68" s="337"/>
      <c r="BK68" s="3"/>
      <c r="BL68" s="2"/>
      <c r="BM68" s="2"/>
    </row>
    <row r="69" spans="1:65" s="4" customFormat="1" ht="18.75" customHeight="1" thickBot="1" x14ac:dyDescent="0.25">
      <c r="A69" s="338"/>
      <c r="B69" s="51">
        <f t="shared" si="39"/>
        <v>44896</v>
      </c>
      <c r="C69" s="50" t="str">
        <f>IF(ISBLANK(StartDate)=TRUE,"",IF(StartDate&gt;B69,NA,IF(StartDate=B69,0,0)))</f>
        <v/>
      </c>
      <c r="D69" s="154" t="s">
        <v>21</v>
      </c>
      <c r="E69" s="252" t="str">
        <f>IF(ISBLANK(StartDate)=TRUE,"",IF(C69=NA,"",IF(AR64=NA,0,AX64)))</f>
        <v/>
      </c>
      <c r="F69" s="258"/>
      <c r="G69" s="165"/>
      <c r="H69" s="254"/>
      <c r="I69" s="254"/>
      <c r="J69" s="165"/>
      <c r="K69" s="165"/>
      <c r="L69" s="165"/>
      <c r="M69" s="165"/>
      <c r="N69" s="165"/>
      <c r="O69" s="254"/>
      <c r="P69" s="254"/>
      <c r="Q69" s="165"/>
      <c r="R69" s="165"/>
      <c r="S69" s="165"/>
      <c r="T69" s="259"/>
      <c r="U69" s="160">
        <f t="shared" ref="U69" si="42">B69+14</f>
        <v>44910</v>
      </c>
      <c r="V69" s="161" t="str">
        <f>IF(ISBLANK(StartDate)=TRUE,"",IF(StartDate&gt;U69,NA,IF(StartDate=U69,0,0)))</f>
        <v/>
      </c>
      <c r="W69" s="255" t="str">
        <f>IF(ISBLANK(StartDate)=TRUE,"",IF(V69=NA,"",IF(C69=NA,0,SUM(F69:T69))))</f>
        <v/>
      </c>
      <c r="X69" s="233" t="str">
        <f>IF(ISBLANK(StartDate)=TRUE,"",NA)</f>
        <v/>
      </c>
      <c r="Y69" s="256" t="str">
        <f>IF(ISBLANK(StartDate)=TRUE,"",IF(V69=NA,"",IF(C69=NA,0,E69-W69)))</f>
        <v/>
      </c>
      <c r="Z69" s="257"/>
      <c r="AA69" s="258"/>
      <c r="AB69" s="254"/>
      <c r="AC69" s="254"/>
      <c r="AD69" s="165"/>
      <c r="AE69" s="165"/>
      <c r="AF69" s="165"/>
      <c r="AG69" s="165"/>
      <c r="AH69" s="253"/>
      <c r="AI69" s="254"/>
      <c r="AJ69" s="254"/>
      <c r="AK69" s="253"/>
      <c r="AL69" s="165"/>
      <c r="AM69" s="165"/>
      <c r="AN69" s="165"/>
      <c r="AO69" s="165"/>
      <c r="AP69" s="254"/>
      <c r="AQ69" s="167">
        <f t="shared" ref="AQ69" si="43">B73-1</f>
        <v>44926</v>
      </c>
      <c r="AR69" s="161" t="str">
        <f>IF(ISBLANK(StartDate)=TRUE,"",IF(StartDate&gt;AQ69,NA,IF(StartDate=AQ69,0,0)))</f>
        <v/>
      </c>
      <c r="AS69" s="232" t="str">
        <f>IF(ISBLANK(StartDate)=TRUE,"",IF(AR69=NA,"",IF(Y69=NA,0,SUM(AA69:AP69))))</f>
        <v/>
      </c>
      <c r="AT69" s="233" t="str">
        <f>IF(ISBLANK(StartDate)=TRUE,"",NA)</f>
        <v/>
      </c>
      <c r="AU69" s="234" t="str">
        <f>IF(ISBLANK(StartDate)=TRUE,"",IF(AR69=NA,"",IF(Y69=NA,0,Y69-AS69)))</f>
        <v/>
      </c>
      <c r="AV69" s="235" t="str">
        <f t="shared" ref="AV69" si="44">IF(ISERROR(AS69+W69)=TRUE,IF(AR69=NA,"",AS69),AS69+W69)</f>
        <v/>
      </c>
      <c r="AW69" s="233" t="str">
        <f>IF(ISBLANK(StartDate)=TRUE,"",NA)</f>
        <v/>
      </c>
      <c r="AX69" s="79" t="str">
        <f>AU69</f>
        <v/>
      </c>
      <c r="AY69" s="162"/>
      <c r="AZ69" s="163"/>
      <c r="BA69" s="164"/>
      <c r="BB69" s="205"/>
      <c r="BC69" s="210" t="str">
        <f>IF(ISBLANK(StartDate)=TRUE,"",AX69)</f>
        <v/>
      </c>
      <c r="BD69" s="80" t="s">
        <v>21</v>
      </c>
      <c r="BE69" s="299"/>
      <c r="BF69" s="300"/>
      <c r="BK69" s="3"/>
      <c r="BL69" s="2"/>
      <c r="BM69" s="2"/>
    </row>
    <row r="70" spans="1:65" s="323" customFormat="1" ht="18.75" customHeight="1" thickBot="1" x14ac:dyDescent="0.25">
      <c r="A70" s="338"/>
      <c r="B70" s="301">
        <f t="shared" si="39"/>
        <v>44896</v>
      </c>
      <c r="C70" s="302" t="str">
        <f>IF(ISBLANK(StartDate)=TRUE,"",IF(StartDate&gt;B70,NA,IF(StartDate=B70,0,0)))</f>
        <v/>
      </c>
      <c r="D70" s="303" t="s">
        <v>52</v>
      </c>
      <c r="E70" s="304">
        <f>IF(ISBLANK(E65)=TRUE,"",IF(C70=NA,"",IF(AR65=NA,0,AX65)))</f>
        <v>0</v>
      </c>
      <c r="F70" s="325"/>
      <c r="G70" s="307"/>
      <c r="H70" s="305"/>
      <c r="I70" s="305"/>
      <c r="J70" s="307"/>
      <c r="K70" s="307"/>
      <c r="L70" s="307"/>
      <c r="M70" s="307"/>
      <c r="N70" s="307"/>
      <c r="O70" s="305"/>
      <c r="P70" s="305"/>
      <c r="Q70" s="307"/>
      <c r="R70" s="307"/>
      <c r="S70" s="307"/>
      <c r="T70" s="326"/>
      <c r="U70" s="301">
        <f t="shared" si="4"/>
        <v>44910</v>
      </c>
      <c r="V70" s="302" t="str">
        <f>IF(ISBLANK(StartDate)=TRUE,"",IF(StartDate&gt;U70,NA,IF(StartDate=U70,0,0)))</f>
        <v/>
      </c>
      <c r="W70" s="308">
        <f>IF(ISBLANK(E70)=TRUE,"",IF(V70=NA,"",IF(C70=NA,0,SUM(F70:T70))))</f>
        <v>0</v>
      </c>
      <c r="X70" s="309" t="s">
        <v>53</v>
      </c>
      <c r="Y70" s="310">
        <f>IF(ISBLANK(E70)=TRUE,"",IF(V70=NA,"",IF(C70=NA,0,E70-W70)))</f>
        <v>0</v>
      </c>
      <c r="Z70" s="311"/>
      <c r="AA70" s="325"/>
      <c r="AB70" s="305"/>
      <c r="AC70" s="305"/>
      <c r="AD70" s="307"/>
      <c r="AE70" s="307"/>
      <c r="AF70" s="307"/>
      <c r="AG70" s="307"/>
      <c r="AH70" s="306"/>
      <c r="AI70" s="305"/>
      <c r="AJ70" s="305"/>
      <c r="AK70" s="306"/>
      <c r="AL70" s="307"/>
      <c r="AM70" s="307"/>
      <c r="AN70" s="307"/>
      <c r="AO70" s="307"/>
      <c r="AP70" s="305"/>
      <c r="AQ70" s="301">
        <f t="shared" ref="AQ70:AQ71" si="45">B74-1</f>
        <v>44926</v>
      </c>
      <c r="AR70" s="302" t="str">
        <f>IF(ISBLANK(StartDate)=TRUE,"",IF(StartDate&gt;AQ70,NA,IF(StartDate=AQ70,0,0)))</f>
        <v/>
      </c>
      <c r="AS70" s="312">
        <f>IF(ISBLANK(E70)=TRUE,"",IF(AR70=NA,"",IF(Y70=NA,0,SUM(AA70:AP70))))</f>
        <v>0</v>
      </c>
      <c r="AT70" s="309" t="s">
        <v>53</v>
      </c>
      <c r="AU70" s="313">
        <f>IF(ISBLANK(E70)=TRUE,"",IF(AR70=NA,"",IF(Y70=NA,0,Y70-AS70)))</f>
        <v>0</v>
      </c>
      <c r="AV70" s="314">
        <f>IF(ISERROR(AS70+W70)=TRUE,IF(AR70=NA,"",AS70),AS70+W70)</f>
        <v>0</v>
      </c>
      <c r="AW70" s="309" t="s">
        <v>53</v>
      </c>
      <c r="AX70" s="315">
        <f>AU70</f>
        <v>0</v>
      </c>
      <c r="AY70" s="316"/>
      <c r="AZ70" s="317"/>
      <c r="BA70" s="318"/>
      <c r="BB70" s="319"/>
      <c r="BC70" s="332" t="str">
        <f>IF(ISBLANK(StartDate)=TRUE,"",AX70)</f>
        <v/>
      </c>
      <c r="BD70" s="320" t="s">
        <v>52</v>
      </c>
      <c r="BE70" s="321"/>
      <c r="BF70" s="322"/>
      <c r="BK70" s="327"/>
      <c r="BL70" s="324"/>
      <c r="BM70" s="324"/>
    </row>
    <row r="71" spans="1:65" s="4" customFormat="1" ht="18.75" customHeight="1" thickBot="1" x14ac:dyDescent="0.25">
      <c r="A71" s="338"/>
      <c r="B71" s="55">
        <f t="shared" si="39"/>
        <v>44896</v>
      </c>
      <c r="C71" s="14">
        <v>0</v>
      </c>
      <c r="D71" s="155" t="s">
        <v>51</v>
      </c>
      <c r="E71" s="260" t="str">
        <f>IF(ISBLANK(StartDate)=TRUE,"",AX66)</f>
        <v/>
      </c>
      <c r="F71" s="263"/>
      <c r="G71" s="263"/>
      <c r="H71" s="264"/>
      <c r="I71" s="264"/>
      <c r="J71" s="262"/>
      <c r="K71" s="262"/>
      <c r="L71" s="262"/>
      <c r="M71" s="262"/>
      <c r="N71" s="262"/>
      <c r="O71" s="264"/>
      <c r="P71" s="264"/>
      <c r="Q71" s="262"/>
      <c r="R71" s="262"/>
      <c r="S71" s="262"/>
      <c r="T71" s="268"/>
      <c r="U71" s="167">
        <f t="shared" si="4"/>
        <v>44910</v>
      </c>
      <c r="V71" s="236"/>
      <c r="W71" s="265" t="str">
        <f>IF(ISBLANK(StartDate)=TRUE,"",SUM(F71:T71))</f>
        <v/>
      </c>
      <c r="X71" s="236" t="str">
        <f>IF(OR(V71="",V71=0),"",IF(ISBLANK(StartDate)=TRUE,"",IF(V71=NA,NA,IF(C71=NA,0,V71))))</f>
        <v/>
      </c>
      <c r="Y71" s="266" t="str">
        <f ca="1">IF(ISBLANK(StartDate)=TRUE,"",IF(X71="",0,IF(X71&gt;0,X71-W71,IF(TODAY()&gt;$B71,"",IF(StartDate&gt;TODAY(),"",X71-W71)))))</f>
        <v/>
      </c>
      <c r="Z71" s="290"/>
      <c r="AA71" s="263"/>
      <c r="AB71" s="264"/>
      <c r="AC71" s="264"/>
      <c r="AD71" s="262"/>
      <c r="AE71" s="262"/>
      <c r="AF71" s="262"/>
      <c r="AG71" s="262"/>
      <c r="AH71" s="261" t="str">
        <f ca="1">IF(TODAY()&lt;$U71,"",IF(ISBLANK(StartDate)=TRUE,"",IF(StartDate&gt;$U71,"",IF(StartDate=$U71,0,8))))</f>
        <v/>
      </c>
      <c r="AI71" s="264"/>
      <c r="AJ71" s="264"/>
      <c r="AK71" s="261" t="str">
        <f ca="1">IF(TODAY()&lt;$U71,"",IF(ISBLANK(StartDate)=TRUE,"",IF(StartDate&gt;$U71,"",IF(StartDate=$U71,0,8))))</f>
        <v/>
      </c>
      <c r="AL71" s="262"/>
      <c r="AM71" s="262"/>
      <c r="AN71" s="262"/>
      <c r="AO71" s="262"/>
      <c r="AP71" s="264"/>
      <c r="AQ71" s="167">
        <f t="shared" si="45"/>
        <v>44926</v>
      </c>
      <c r="AR71" s="295" t="str">
        <f ca="1">IF(ISBLANK(StartDate)=TRUE,"",IF(TODAY()&lt;$U71,0,IF(StartDate&gt;$U71,0,16)))</f>
        <v/>
      </c>
      <c r="AS71" s="265" t="str">
        <f>IF(ISBLANK(StartDate)=TRUE,"",SUM(AA71:AP71))</f>
        <v/>
      </c>
      <c r="AT71" s="236" t="str">
        <f ca="1">IF(OR(AR71="",AR71=0),"",IF(ISBLANK(StartDate)=TRUE,"",IF(AR71=NA,NA,IF(Y71=NA,0,AR71))))</f>
        <v/>
      </c>
      <c r="AU71" s="266" t="str">
        <f ca="1">IF(ISBLANK(StartDate)=TRUE,"",IF(AT71="",0,IF(AT71&gt;0,AT71-AS71,IF(TODAY()&gt;$B71,"",IF(StartDate&gt;TODAY(),"",AT71-AS71)))))</f>
        <v/>
      </c>
      <c r="AV71" s="237" t="str">
        <f ca="1">IF(ISERROR(AS71+W71)=TRUE,IF(AR71=NA,"",AS71),AS71+W71)</f>
        <v/>
      </c>
      <c r="AW71" s="236" t="str">
        <f>IF(ISBLANK(StartDate)=TRUE,"",IF(AND(X71="",AT71=""),"",V71+AR71))</f>
        <v/>
      </c>
      <c r="AX71" s="294" t="str">
        <f>IF(ISBLANK(StartDate)=TRUE,"",Y71+AU71)</f>
        <v/>
      </c>
      <c r="AY71" s="162"/>
      <c r="AZ71" s="169"/>
      <c r="BA71" s="170"/>
      <c r="BB71" s="169"/>
      <c r="BC71" s="211" t="str">
        <f>IF(ISBLANK(StartDate)=TRUE,"",AX71)</f>
        <v/>
      </c>
      <c r="BD71" s="156" t="s">
        <v>51</v>
      </c>
      <c r="BE71" s="339"/>
      <c r="BF71" s="340"/>
      <c r="BK71" s="3"/>
      <c r="BL71" s="2"/>
      <c r="BM71" s="2"/>
    </row>
    <row r="72" spans="1:65" s="7" customFormat="1" ht="18" customHeight="1" thickBot="1" x14ac:dyDescent="0.25">
      <c r="A72" s="39"/>
      <c r="B72" s="54">
        <f>B71+31</f>
        <v>44927</v>
      </c>
      <c r="C72" s="48"/>
      <c r="D72" s="40"/>
      <c r="E72" s="41"/>
      <c r="F72" s="5">
        <v>1</v>
      </c>
      <c r="G72" s="5">
        <v>2</v>
      </c>
      <c r="H72" s="5">
        <v>3</v>
      </c>
      <c r="I72" s="5">
        <v>4</v>
      </c>
      <c r="J72" s="5">
        <v>5</v>
      </c>
      <c r="K72" s="5">
        <v>6</v>
      </c>
      <c r="L72" s="5">
        <v>7</v>
      </c>
      <c r="M72" s="5">
        <v>8</v>
      </c>
      <c r="N72" s="5">
        <v>9</v>
      </c>
      <c r="O72" s="5">
        <v>10</v>
      </c>
      <c r="P72" s="5">
        <v>11</v>
      </c>
      <c r="Q72" s="5">
        <v>12</v>
      </c>
      <c r="R72" s="5">
        <v>13</v>
      </c>
      <c r="S72" s="5">
        <v>14</v>
      </c>
      <c r="T72" s="5">
        <v>15</v>
      </c>
      <c r="U72" s="53"/>
      <c r="V72"/>
      <c r="W72" s="35" t="s">
        <v>3</v>
      </c>
      <c r="X72" s="35" t="s">
        <v>3</v>
      </c>
      <c r="Y72" s="35" t="s">
        <v>3</v>
      </c>
      <c r="Z72" s="201"/>
      <c r="AA72" s="5">
        <v>16</v>
      </c>
      <c r="AB72" s="5">
        <v>17</v>
      </c>
      <c r="AC72" s="5">
        <v>18</v>
      </c>
      <c r="AD72" s="5">
        <v>19</v>
      </c>
      <c r="AE72" s="5">
        <v>20</v>
      </c>
      <c r="AF72" s="5">
        <v>21</v>
      </c>
      <c r="AG72" s="5">
        <v>22</v>
      </c>
      <c r="AH72" s="5">
        <v>23</v>
      </c>
      <c r="AI72" s="5">
        <v>24</v>
      </c>
      <c r="AJ72" s="5">
        <v>25</v>
      </c>
      <c r="AK72" s="5">
        <v>26</v>
      </c>
      <c r="AL72" s="5">
        <v>27</v>
      </c>
      <c r="AM72" s="5">
        <v>28</v>
      </c>
      <c r="AN72" s="6">
        <v>29</v>
      </c>
      <c r="AO72" s="5">
        <v>30</v>
      </c>
      <c r="AP72" s="15">
        <v>31</v>
      </c>
      <c r="AQ72" s="53"/>
      <c r="AR72"/>
      <c r="AS72" s="57" t="s">
        <v>3</v>
      </c>
      <c r="AT72" s="16" t="s">
        <v>3</v>
      </c>
      <c r="AU72" s="56" t="s">
        <v>3</v>
      </c>
      <c r="AV72" s="16" t="s">
        <v>3</v>
      </c>
      <c r="AW72" s="16" t="s">
        <v>3</v>
      </c>
      <c r="AX72" s="291" t="s">
        <v>3</v>
      </c>
      <c r="AY72" s="355"/>
      <c r="AZ72" s="355"/>
      <c r="BA72" s="355"/>
      <c r="BB72" s="356"/>
      <c r="BC72" s="13"/>
      <c r="BD72" s="13"/>
      <c r="BK72" s="3"/>
      <c r="BL72" s="3"/>
    </row>
    <row r="73" spans="1:65" x14ac:dyDescent="0.2">
      <c r="B73" s="174">
        <f>B71+31</f>
        <v>44927</v>
      </c>
      <c r="D73" s="62">
        <f>B72+30</f>
        <v>44957</v>
      </c>
      <c r="BD73"/>
      <c r="BE73"/>
    </row>
    <row r="74" spans="1:65" x14ac:dyDescent="0.2">
      <c r="B74" s="174">
        <f>B71+31</f>
        <v>44927</v>
      </c>
      <c r="AL74" s="17"/>
      <c r="BD74"/>
      <c r="BE74"/>
    </row>
    <row r="75" spans="1:65" x14ac:dyDescent="0.2">
      <c r="B75" s="174">
        <f>B71+31</f>
        <v>44927</v>
      </c>
      <c r="AL75" s="18"/>
    </row>
  </sheetData>
  <sheetProtection formatCells="0" selectLockedCells="1"/>
  <mergeCells count="66">
    <mergeCell ref="AL8:AP8"/>
    <mergeCell ref="H4:N4"/>
    <mergeCell ref="H5:N5"/>
    <mergeCell ref="H6:N6"/>
    <mergeCell ref="AF4:AF8"/>
    <mergeCell ref="AY72:BB72"/>
    <mergeCell ref="BE46:BF46"/>
    <mergeCell ref="BE51:BF51"/>
    <mergeCell ref="BE56:BF56"/>
    <mergeCell ref="BE53:BF53"/>
    <mergeCell ref="BE61:BF61"/>
    <mergeCell ref="BE71:BF71"/>
    <mergeCell ref="BE68:BF68"/>
    <mergeCell ref="BE57:BF57"/>
    <mergeCell ref="BE58:BF58"/>
    <mergeCell ref="BE62:BF62"/>
    <mergeCell ref="BE63:BF63"/>
    <mergeCell ref="BE67:BF67"/>
    <mergeCell ref="A1:T2"/>
    <mergeCell ref="BE12:BF12"/>
    <mergeCell ref="BE13:BF13"/>
    <mergeCell ref="W10:Y10"/>
    <mergeCell ref="F5:G5"/>
    <mergeCell ref="F4:G4"/>
    <mergeCell ref="F6:G6"/>
    <mergeCell ref="A12:A16"/>
    <mergeCell ref="BA10:BB10"/>
    <mergeCell ref="AS10:AU10"/>
    <mergeCell ref="W1:Y1"/>
    <mergeCell ref="W2:Y2"/>
    <mergeCell ref="P4:P7"/>
    <mergeCell ref="BE16:BF16"/>
    <mergeCell ref="AV10:AZ10"/>
    <mergeCell ref="AL7:AP7"/>
    <mergeCell ref="A62:A66"/>
    <mergeCell ref="A57:A61"/>
    <mergeCell ref="A67:A71"/>
    <mergeCell ref="BE26:BF26"/>
    <mergeCell ref="BE31:BF31"/>
    <mergeCell ref="A27:A31"/>
    <mergeCell ref="A22:A26"/>
    <mergeCell ref="BE66:BF66"/>
    <mergeCell ref="BE36:BF36"/>
    <mergeCell ref="BE41:BF41"/>
    <mergeCell ref="BE47:BF47"/>
    <mergeCell ref="BE48:BF48"/>
    <mergeCell ref="BE52:BF52"/>
    <mergeCell ref="BE23:BF23"/>
    <mergeCell ref="BE27:BF27"/>
    <mergeCell ref="BE28:BF28"/>
    <mergeCell ref="BE37:BF37"/>
    <mergeCell ref="BE38:BF38"/>
    <mergeCell ref="BE42:BF42"/>
    <mergeCell ref="A17:A21"/>
    <mergeCell ref="A52:A56"/>
    <mergeCell ref="A47:A51"/>
    <mergeCell ref="A42:A46"/>
    <mergeCell ref="A37:A41"/>
    <mergeCell ref="A32:A36"/>
    <mergeCell ref="BE32:BF32"/>
    <mergeCell ref="BE43:BF43"/>
    <mergeCell ref="BE33:BF33"/>
    <mergeCell ref="BE22:BF22"/>
    <mergeCell ref="BE21:BF21"/>
    <mergeCell ref="BE18:BF18"/>
    <mergeCell ref="BE17:BF17"/>
  </mergeCells>
  <phoneticPr fontId="0" type="noConversion"/>
  <conditionalFormatting sqref="AZ48">
    <cfRule type="cellIs" dxfId="139" priority="150" operator="greaterThan">
      <formula>0</formula>
    </cfRule>
  </conditionalFormatting>
  <conditionalFormatting sqref="AZ48">
    <cfRule type="expression" dxfId="138" priority="149" stopIfTrue="1">
      <formula>AY51=""</formula>
    </cfRule>
  </conditionalFormatting>
  <conditionalFormatting sqref="AZ23">
    <cfRule type="cellIs" dxfId="137" priority="160" operator="greaterThan">
      <formula>0</formula>
    </cfRule>
  </conditionalFormatting>
  <conditionalFormatting sqref="AZ23">
    <cfRule type="expression" dxfId="136" priority="159" stopIfTrue="1">
      <formula>AY26=""</formula>
    </cfRule>
  </conditionalFormatting>
  <conditionalFormatting sqref="AZ28">
    <cfRule type="cellIs" dxfId="135" priority="158" operator="greaterThan">
      <formula>0</formula>
    </cfRule>
  </conditionalFormatting>
  <conditionalFormatting sqref="AZ28">
    <cfRule type="expression" dxfId="134" priority="157" stopIfTrue="1">
      <formula>AY31=""</formula>
    </cfRule>
  </conditionalFormatting>
  <conditionalFormatting sqref="AZ33">
    <cfRule type="cellIs" dxfId="133" priority="156" operator="greaterThan">
      <formula>0</formula>
    </cfRule>
  </conditionalFormatting>
  <conditionalFormatting sqref="AZ33">
    <cfRule type="expression" dxfId="132" priority="155" stopIfTrue="1">
      <formula>AY36=""</formula>
    </cfRule>
  </conditionalFormatting>
  <conditionalFormatting sqref="AZ38">
    <cfRule type="cellIs" dxfId="131" priority="154" operator="greaterThan">
      <formula>0</formula>
    </cfRule>
  </conditionalFormatting>
  <conditionalFormatting sqref="AZ38">
    <cfRule type="expression" dxfId="130" priority="153" stopIfTrue="1">
      <formula>AY41=""</formula>
    </cfRule>
  </conditionalFormatting>
  <conditionalFormatting sqref="AZ43">
    <cfRule type="cellIs" dxfId="129" priority="152" operator="greaterThan">
      <formula>0</formula>
    </cfRule>
  </conditionalFormatting>
  <conditionalFormatting sqref="AZ43">
    <cfRule type="expression" dxfId="128" priority="151" stopIfTrue="1">
      <formula>AY46=""</formula>
    </cfRule>
  </conditionalFormatting>
  <conditionalFormatting sqref="AZ53">
    <cfRule type="cellIs" dxfId="127" priority="148" operator="greaterThan">
      <formula>0</formula>
    </cfRule>
  </conditionalFormatting>
  <conditionalFormatting sqref="AZ53">
    <cfRule type="expression" dxfId="126" priority="147" stopIfTrue="1">
      <formula>AY56=""</formula>
    </cfRule>
  </conditionalFormatting>
  <conditionalFormatting sqref="AZ58">
    <cfRule type="cellIs" dxfId="125" priority="146" operator="greaterThan">
      <formula>0</formula>
    </cfRule>
  </conditionalFormatting>
  <conditionalFormatting sqref="AZ58">
    <cfRule type="expression" dxfId="124" priority="145" stopIfTrue="1">
      <formula>AY61=""</formula>
    </cfRule>
  </conditionalFormatting>
  <conditionalFormatting sqref="AZ63">
    <cfRule type="cellIs" dxfId="123" priority="144" operator="greaterThan">
      <formula>0</formula>
    </cfRule>
  </conditionalFormatting>
  <conditionalFormatting sqref="AZ63">
    <cfRule type="expression" dxfId="122" priority="143" stopIfTrue="1">
      <formula>AY66=""</formula>
    </cfRule>
  </conditionalFormatting>
  <conditionalFormatting sqref="AZ68">
    <cfRule type="cellIs" dxfId="121" priority="142" operator="greaterThan">
      <formula>0</formula>
    </cfRule>
  </conditionalFormatting>
  <conditionalFormatting sqref="AZ68">
    <cfRule type="expression" dxfId="120" priority="141" stopIfTrue="1">
      <formula>AY71=""</formula>
    </cfRule>
  </conditionalFormatting>
  <conditionalFormatting sqref="AY22:AZ22">
    <cfRule type="cellIs" dxfId="119" priority="140" operator="greaterThan">
      <formula>0</formula>
    </cfRule>
  </conditionalFormatting>
  <conditionalFormatting sqref="AY22:AZ22">
    <cfRule type="expression" dxfId="118" priority="139" stopIfTrue="1">
      <formula>AX23=""</formula>
    </cfRule>
  </conditionalFormatting>
  <conditionalFormatting sqref="AY27:AZ27">
    <cfRule type="cellIs" dxfId="117" priority="138" operator="greaterThan">
      <formula>0</formula>
    </cfRule>
  </conditionalFormatting>
  <conditionalFormatting sqref="AY27:AZ27">
    <cfRule type="expression" dxfId="116" priority="137" stopIfTrue="1">
      <formula>AX28=""</formula>
    </cfRule>
  </conditionalFormatting>
  <conditionalFormatting sqref="AY32:AZ32">
    <cfRule type="cellIs" dxfId="115" priority="136" operator="greaterThan">
      <formula>0</formula>
    </cfRule>
  </conditionalFormatting>
  <conditionalFormatting sqref="AY32:AZ32">
    <cfRule type="expression" dxfId="114" priority="135" stopIfTrue="1">
      <formula>AX33=""</formula>
    </cfRule>
  </conditionalFormatting>
  <conditionalFormatting sqref="AY37:AZ37">
    <cfRule type="cellIs" dxfId="113" priority="134" operator="greaterThan">
      <formula>0</formula>
    </cfRule>
  </conditionalFormatting>
  <conditionalFormatting sqref="AY37:AZ37">
    <cfRule type="expression" dxfId="112" priority="133" stopIfTrue="1">
      <formula>AX38=""</formula>
    </cfRule>
  </conditionalFormatting>
  <conditionalFormatting sqref="AY42:AZ42">
    <cfRule type="cellIs" dxfId="111" priority="132" operator="greaterThan">
      <formula>0</formula>
    </cfRule>
  </conditionalFormatting>
  <conditionalFormatting sqref="AY42:AZ42">
    <cfRule type="expression" dxfId="110" priority="131" stopIfTrue="1">
      <formula>AX43=""</formula>
    </cfRule>
  </conditionalFormatting>
  <conditionalFormatting sqref="AY47:AZ47">
    <cfRule type="cellIs" dxfId="109" priority="130" operator="greaterThan">
      <formula>0</formula>
    </cfRule>
  </conditionalFormatting>
  <conditionalFormatting sqref="AY47:AZ47">
    <cfRule type="expression" dxfId="108" priority="129" stopIfTrue="1">
      <formula>AX48=""</formula>
    </cfRule>
  </conditionalFormatting>
  <conditionalFormatting sqref="AY52:AZ52">
    <cfRule type="cellIs" dxfId="107" priority="128" operator="greaterThan">
      <formula>0</formula>
    </cfRule>
  </conditionalFormatting>
  <conditionalFormatting sqref="AY52:AZ52">
    <cfRule type="expression" dxfId="106" priority="127" stopIfTrue="1">
      <formula>AX53=""</formula>
    </cfRule>
  </conditionalFormatting>
  <conditionalFormatting sqref="AY57:AZ57">
    <cfRule type="cellIs" dxfId="105" priority="126" operator="greaterThan">
      <formula>0</formula>
    </cfRule>
  </conditionalFormatting>
  <conditionalFormatting sqref="AY57:AZ57">
    <cfRule type="expression" dxfId="104" priority="125" stopIfTrue="1">
      <formula>AX58=""</formula>
    </cfRule>
  </conditionalFormatting>
  <conditionalFormatting sqref="AY62:AZ62">
    <cfRule type="cellIs" dxfId="103" priority="124" operator="greaterThan">
      <formula>0</formula>
    </cfRule>
  </conditionalFormatting>
  <conditionalFormatting sqref="AY62:AZ62">
    <cfRule type="expression" dxfId="102" priority="123" stopIfTrue="1">
      <formula>AX63=""</formula>
    </cfRule>
  </conditionalFormatting>
  <conditionalFormatting sqref="AY67:AZ67">
    <cfRule type="cellIs" dxfId="101" priority="122" operator="greaterThan">
      <formula>0</formula>
    </cfRule>
  </conditionalFormatting>
  <conditionalFormatting sqref="AY67:AZ67">
    <cfRule type="expression" dxfId="100" priority="121" stopIfTrue="1">
      <formula>AX68=""</formula>
    </cfRule>
  </conditionalFormatting>
  <conditionalFormatting sqref="AY17:AZ17">
    <cfRule type="cellIs" dxfId="99" priority="102" operator="greaterThan">
      <formula>0</formula>
    </cfRule>
  </conditionalFormatting>
  <conditionalFormatting sqref="AY17:AZ17">
    <cfRule type="expression" dxfId="98" priority="101" stopIfTrue="1">
      <formula>AX18=""</formula>
    </cfRule>
  </conditionalFormatting>
  <conditionalFormatting sqref="AY18:AZ18">
    <cfRule type="cellIs" dxfId="97" priority="104" operator="greaterThan">
      <formula>0</formula>
    </cfRule>
  </conditionalFormatting>
  <conditionalFormatting sqref="AY18:AZ18">
    <cfRule type="expression" dxfId="96" priority="103" stopIfTrue="1">
      <formula>AX18=""</formula>
    </cfRule>
  </conditionalFormatting>
  <conditionalFormatting sqref="AY70:AZ70">
    <cfRule type="cellIs" dxfId="95" priority="74" operator="greaterThan">
      <formula>0</formula>
    </cfRule>
  </conditionalFormatting>
  <conditionalFormatting sqref="AY70:AZ70">
    <cfRule type="expression" dxfId="94" priority="73" stopIfTrue="1">
      <formula>AX72=""</formula>
    </cfRule>
  </conditionalFormatting>
  <conditionalFormatting sqref="AY15:AZ15">
    <cfRule type="cellIs" dxfId="93" priority="96" operator="greaterThan">
      <formula>0</formula>
    </cfRule>
  </conditionalFormatting>
  <conditionalFormatting sqref="AY15:AZ15">
    <cfRule type="expression" dxfId="92" priority="95" stopIfTrue="1">
      <formula>AX17=""</formula>
    </cfRule>
  </conditionalFormatting>
  <conditionalFormatting sqref="AY20:AZ20">
    <cfRule type="cellIs" dxfId="91" priority="94" operator="greaterThan">
      <formula>0</formula>
    </cfRule>
  </conditionalFormatting>
  <conditionalFormatting sqref="AY20:AZ20">
    <cfRule type="expression" dxfId="90" priority="93" stopIfTrue="1">
      <formula>AX22=""</formula>
    </cfRule>
  </conditionalFormatting>
  <conditionalFormatting sqref="AY25:AZ25">
    <cfRule type="cellIs" dxfId="89" priority="92" operator="greaterThan">
      <formula>0</formula>
    </cfRule>
  </conditionalFormatting>
  <conditionalFormatting sqref="AY25:AZ25">
    <cfRule type="expression" dxfId="88" priority="91" stopIfTrue="1">
      <formula>AX27=""</formula>
    </cfRule>
  </conditionalFormatting>
  <conditionalFormatting sqref="AY30:AZ30">
    <cfRule type="cellIs" dxfId="87" priority="90" operator="greaterThan">
      <formula>0</formula>
    </cfRule>
  </conditionalFormatting>
  <conditionalFormatting sqref="AY30:AZ30">
    <cfRule type="expression" dxfId="86" priority="89" stopIfTrue="1">
      <formula>AX32=""</formula>
    </cfRule>
  </conditionalFormatting>
  <conditionalFormatting sqref="AY35:AZ35">
    <cfRule type="cellIs" dxfId="85" priority="88" operator="greaterThan">
      <formula>0</formula>
    </cfRule>
  </conditionalFormatting>
  <conditionalFormatting sqref="AY35:AZ35">
    <cfRule type="expression" dxfId="84" priority="87" stopIfTrue="1">
      <formula>AX37=""</formula>
    </cfRule>
  </conditionalFormatting>
  <conditionalFormatting sqref="AY40:AZ40">
    <cfRule type="cellIs" dxfId="83" priority="86" operator="greaterThan">
      <formula>0</formula>
    </cfRule>
  </conditionalFormatting>
  <conditionalFormatting sqref="AY40:AZ40">
    <cfRule type="expression" dxfId="82" priority="85" stopIfTrue="1">
      <formula>AX42=""</formula>
    </cfRule>
  </conditionalFormatting>
  <conditionalFormatting sqref="AY45:AZ45">
    <cfRule type="cellIs" dxfId="81" priority="84" operator="greaterThan">
      <formula>0</formula>
    </cfRule>
  </conditionalFormatting>
  <conditionalFormatting sqref="AY45:AZ45">
    <cfRule type="expression" dxfId="80" priority="83" stopIfTrue="1">
      <formula>AX47=""</formula>
    </cfRule>
  </conditionalFormatting>
  <conditionalFormatting sqref="AZ50">
    <cfRule type="cellIs" dxfId="79" priority="82" operator="greaterThan">
      <formula>0</formula>
    </cfRule>
  </conditionalFormatting>
  <conditionalFormatting sqref="AZ50">
    <cfRule type="expression" dxfId="78" priority="81" stopIfTrue="1">
      <formula>AY52=""</formula>
    </cfRule>
  </conditionalFormatting>
  <conditionalFormatting sqref="AY55:AZ55">
    <cfRule type="cellIs" dxfId="77" priority="80" operator="greaterThan">
      <formula>0</formula>
    </cfRule>
  </conditionalFormatting>
  <conditionalFormatting sqref="AY55:AZ55">
    <cfRule type="expression" dxfId="76" priority="79" stopIfTrue="1">
      <formula>AX57=""</formula>
    </cfRule>
  </conditionalFormatting>
  <conditionalFormatting sqref="AY60:AZ60">
    <cfRule type="cellIs" dxfId="75" priority="78" operator="greaterThan">
      <formula>0</formula>
    </cfRule>
  </conditionalFormatting>
  <conditionalFormatting sqref="AY60:AZ60">
    <cfRule type="expression" dxfId="74" priority="77" stopIfTrue="1">
      <formula>AX62=""</formula>
    </cfRule>
  </conditionalFormatting>
  <conditionalFormatting sqref="AY65:AZ65">
    <cfRule type="cellIs" dxfId="73" priority="76" operator="greaterThan">
      <formula>0</formula>
    </cfRule>
  </conditionalFormatting>
  <conditionalFormatting sqref="AY65:AZ65">
    <cfRule type="expression" dxfId="72" priority="75" stopIfTrue="1">
      <formula>AX67=""</formula>
    </cfRule>
  </conditionalFormatting>
  <conditionalFormatting sqref="AY23">
    <cfRule type="cellIs" dxfId="71" priority="72" operator="greaterThan">
      <formula>0</formula>
    </cfRule>
  </conditionalFormatting>
  <conditionalFormatting sqref="AY23">
    <cfRule type="expression" dxfId="70" priority="71" stopIfTrue="1">
      <formula>AX23=""</formula>
    </cfRule>
  </conditionalFormatting>
  <conditionalFormatting sqref="AY28">
    <cfRule type="cellIs" dxfId="69" priority="70" operator="greaterThan">
      <formula>0</formula>
    </cfRule>
  </conditionalFormatting>
  <conditionalFormatting sqref="AY28">
    <cfRule type="expression" dxfId="68" priority="69" stopIfTrue="1">
      <formula>AX28=""</formula>
    </cfRule>
  </conditionalFormatting>
  <conditionalFormatting sqref="AY33">
    <cfRule type="cellIs" dxfId="67" priority="68" operator="greaterThan">
      <formula>0</formula>
    </cfRule>
  </conditionalFormatting>
  <conditionalFormatting sqref="AY33">
    <cfRule type="expression" dxfId="66" priority="67" stopIfTrue="1">
      <formula>AX33=""</formula>
    </cfRule>
  </conditionalFormatting>
  <conditionalFormatting sqref="AY38">
    <cfRule type="cellIs" dxfId="65" priority="66" operator="greaterThan">
      <formula>0</formula>
    </cfRule>
  </conditionalFormatting>
  <conditionalFormatting sqref="AY38">
    <cfRule type="expression" dxfId="64" priority="65" stopIfTrue="1">
      <formula>AX38=""</formula>
    </cfRule>
  </conditionalFormatting>
  <conditionalFormatting sqref="AY43">
    <cfRule type="cellIs" dxfId="63" priority="64" operator="greaterThan">
      <formula>0</formula>
    </cfRule>
  </conditionalFormatting>
  <conditionalFormatting sqref="AY43">
    <cfRule type="expression" dxfId="62" priority="63" stopIfTrue="1">
      <formula>AX43=""</formula>
    </cfRule>
  </conditionalFormatting>
  <conditionalFormatting sqref="AY48">
    <cfRule type="cellIs" dxfId="61" priority="62" operator="greaterThan">
      <formula>0</formula>
    </cfRule>
  </conditionalFormatting>
  <conditionalFormatting sqref="AY48">
    <cfRule type="expression" dxfId="60" priority="61" stopIfTrue="1">
      <formula>AX48=""</formula>
    </cfRule>
  </conditionalFormatting>
  <conditionalFormatting sqref="AY53">
    <cfRule type="cellIs" dxfId="59" priority="60" operator="greaterThan">
      <formula>0</formula>
    </cfRule>
  </conditionalFormatting>
  <conditionalFormatting sqref="AY53">
    <cfRule type="expression" dxfId="58" priority="59" stopIfTrue="1">
      <formula>AX53=""</formula>
    </cfRule>
  </conditionalFormatting>
  <conditionalFormatting sqref="AY58">
    <cfRule type="cellIs" dxfId="57" priority="58" operator="greaterThan">
      <formula>0</formula>
    </cfRule>
  </conditionalFormatting>
  <conditionalFormatting sqref="AY58">
    <cfRule type="expression" dxfId="56" priority="57" stopIfTrue="1">
      <formula>AX58=""</formula>
    </cfRule>
  </conditionalFormatting>
  <conditionalFormatting sqref="AY63">
    <cfRule type="cellIs" dxfId="55" priority="56" operator="greaterThan">
      <formula>0</formula>
    </cfRule>
  </conditionalFormatting>
  <conditionalFormatting sqref="AY63">
    <cfRule type="expression" dxfId="54" priority="55" stopIfTrue="1">
      <formula>AX63=""</formula>
    </cfRule>
  </conditionalFormatting>
  <conditionalFormatting sqref="AY68">
    <cfRule type="cellIs" dxfId="53" priority="54" operator="greaterThan">
      <formula>0</formula>
    </cfRule>
  </conditionalFormatting>
  <conditionalFormatting sqref="AY68">
    <cfRule type="expression" dxfId="52" priority="53" stopIfTrue="1">
      <formula>AX68=""</formula>
    </cfRule>
  </conditionalFormatting>
  <conditionalFormatting sqref="AY16">
    <cfRule type="cellIs" dxfId="51" priority="52" operator="greaterThan">
      <formula>0</formula>
    </cfRule>
  </conditionalFormatting>
  <conditionalFormatting sqref="AY16">
    <cfRule type="expression" dxfId="50" priority="51" stopIfTrue="1">
      <formula>AX18=""</formula>
    </cfRule>
  </conditionalFormatting>
  <conditionalFormatting sqref="AY21">
    <cfRule type="cellIs" dxfId="49" priority="50" operator="greaterThan">
      <formula>0</formula>
    </cfRule>
  </conditionalFormatting>
  <conditionalFormatting sqref="AY21">
    <cfRule type="expression" dxfId="48" priority="49" stopIfTrue="1">
      <formula>AX23=""</formula>
    </cfRule>
  </conditionalFormatting>
  <conditionalFormatting sqref="AY26">
    <cfRule type="cellIs" dxfId="47" priority="48" operator="greaterThan">
      <formula>0</formula>
    </cfRule>
  </conditionalFormatting>
  <conditionalFormatting sqref="AY26">
    <cfRule type="expression" dxfId="46" priority="47" stopIfTrue="1">
      <formula>AX28=""</formula>
    </cfRule>
  </conditionalFormatting>
  <conditionalFormatting sqref="AY31">
    <cfRule type="cellIs" dxfId="45" priority="46" operator="greaterThan">
      <formula>0</formula>
    </cfRule>
  </conditionalFormatting>
  <conditionalFormatting sqref="AY31">
    <cfRule type="expression" dxfId="44" priority="45" stopIfTrue="1">
      <formula>AX33=""</formula>
    </cfRule>
  </conditionalFormatting>
  <conditionalFormatting sqref="AY36">
    <cfRule type="cellIs" dxfId="43" priority="44" operator="greaterThan">
      <formula>0</formula>
    </cfRule>
  </conditionalFormatting>
  <conditionalFormatting sqref="AY36">
    <cfRule type="expression" dxfId="42" priority="43" stopIfTrue="1">
      <formula>AX38=""</formula>
    </cfRule>
  </conditionalFormatting>
  <conditionalFormatting sqref="AY41">
    <cfRule type="cellIs" dxfId="41" priority="42" operator="greaterThan">
      <formula>0</formula>
    </cfRule>
  </conditionalFormatting>
  <conditionalFormatting sqref="AY41">
    <cfRule type="expression" dxfId="40" priority="41" stopIfTrue="1">
      <formula>AX43=""</formula>
    </cfRule>
  </conditionalFormatting>
  <conditionalFormatting sqref="AY46">
    <cfRule type="cellIs" dxfId="39" priority="40" operator="greaterThan">
      <formula>0</formula>
    </cfRule>
  </conditionalFormatting>
  <conditionalFormatting sqref="AY46">
    <cfRule type="expression" dxfId="38" priority="39" stopIfTrue="1">
      <formula>AX48=""</formula>
    </cfRule>
  </conditionalFormatting>
  <conditionalFormatting sqref="AY51">
    <cfRule type="cellIs" dxfId="37" priority="38" operator="greaterThan">
      <formula>0</formula>
    </cfRule>
  </conditionalFormatting>
  <conditionalFormatting sqref="AY51">
    <cfRule type="expression" dxfId="36" priority="37" stopIfTrue="1">
      <formula>AX53=""</formula>
    </cfRule>
  </conditionalFormatting>
  <conditionalFormatting sqref="AY50">
    <cfRule type="cellIs" dxfId="35" priority="36" operator="greaterThan">
      <formula>0</formula>
    </cfRule>
  </conditionalFormatting>
  <conditionalFormatting sqref="AY50">
    <cfRule type="expression" dxfId="34" priority="35" stopIfTrue="1">
      <formula>AX52=""</formula>
    </cfRule>
  </conditionalFormatting>
  <conditionalFormatting sqref="AY56">
    <cfRule type="cellIs" dxfId="33" priority="34" operator="greaterThan">
      <formula>0</formula>
    </cfRule>
  </conditionalFormatting>
  <conditionalFormatting sqref="AY56">
    <cfRule type="expression" dxfId="32" priority="33" stopIfTrue="1">
      <formula>AX58=""</formula>
    </cfRule>
  </conditionalFormatting>
  <conditionalFormatting sqref="AY61">
    <cfRule type="cellIs" dxfId="31" priority="32" operator="greaterThan">
      <formula>0</formula>
    </cfRule>
  </conditionalFormatting>
  <conditionalFormatting sqref="AY61">
    <cfRule type="expression" dxfId="30" priority="31" stopIfTrue="1">
      <formula>AX63=""</formula>
    </cfRule>
  </conditionalFormatting>
  <conditionalFormatting sqref="AY66">
    <cfRule type="cellIs" dxfId="29" priority="30" operator="greaterThan">
      <formula>0</formula>
    </cfRule>
  </conditionalFormatting>
  <conditionalFormatting sqref="AY66">
    <cfRule type="expression" dxfId="28" priority="29" stopIfTrue="1">
      <formula>AX68=""</formula>
    </cfRule>
  </conditionalFormatting>
  <conditionalFormatting sqref="AY71">
    <cfRule type="cellIs" dxfId="27" priority="28" operator="greaterThan">
      <formula>0</formula>
    </cfRule>
  </conditionalFormatting>
  <conditionalFormatting sqref="AY71">
    <cfRule type="expression" dxfId="26" priority="27" stopIfTrue="1">
      <formula>AX73=""</formula>
    </cfRule>
  </conditionalFormatting>
  <conditionalFormatting sqref="AY14:AZ14">
    <cfRule type="cellIs" dxfId="25" priority="26" operator="greaterThan">
      <formula>0</formula>
    </cfRule>
  </conditionalFormatting>
  <conditionalFormatting sqref="AY14:AZ14">
    <cfRule type="expression" dxfId="24" priority="25" stopIfTrue="1">
      <formula>AX16=""</formula>
    </cfRule>
  </conditionalFormatting>
  <conditionalFormatting sqref="AY19:AZ19">
    <cfRule type="cellIs" dxfId="23" priority="24" operator="greaterThan">
      <formula>0</formula>
    </cfRule>
  </conditionalFormatting>
  <conditionalFormatting sqref="AY19:AZ19">
    <cfRule type="expression" dxfId="22" priority="23" stopIfTrue="1">
      <formula>AX21=""</formula>
    </cfRule>
  </conditionalFormatting>
  <conditionalFormatting sqref="AY24:AZ24">
    <cfRule type="cellIs" dxfId="21" priority="22" operator="greaterThan">
      <formula>0</formula>
    </cfRule>
  </conditionalFormatting>
  <conditionalFormatting sqref="AY24:AZ24">
    <cfRule type="expression" dxfId="20" priority="21" stopIfTrue="1">
      <formula>AX26=""</formula>
    </cfRule>
  </conditionalFormatting>
  <conditionalFormatting sqref="AY29:AZ29">
    <cfRule type="cellIs" dxfId="19" priority="20" operator="greaterThan">
      <formula>0</formula>
    </cfRule>
  </conditionalFormatting>
  <conditionalFormatting sqref="AY29:AZ29">
    <cfRule type="expression" dxfId="18" priority="19" stopIfTrue="1">
      <formula>AX31=""</formula>
    </cfRule>
  </conditionalFormatting>
  <conditionalFormatting sqref="AY34:AZ34">
    <cfRule type="cellIs" dxfId="17" priority="18" operator="greaterThan">
      <formula>0</formula>
    </cfRule>
  </conditionalFormatting>
  <conditionalFormatting sqref="AY34:AZ34">
    <cfRule type="expression" dxfId="16" priority="17" stopIfTrue="1">
      <formula>AX36=""</formula>
    </cfRule>
  </conditionalFormatting>
  <conditionalFormatting sqref="AY39:AZ39">
    <cfRule type="cellIs" dxfId="15" priority="16" operator="greaterThan">
      <formula>0</formula>
    </cfRule>
  </conditionalFormatting>
  <conditionalFormatting sqref="AY39:AZ39">
    <cfRule type="expression" dxfId="14" priority="15" stopIfTrue="1">
      <formula>AX41=""</formula>
    </cfRule>
  </conditionalFormatting>
  <conditionalFormatting sqref="AY44:AZ44">
    <cfRule type="cellIs" dxfId="13" priority="14" operator="greaterThan">
      <formula>0</formula>
    </cfRule>
  </conditionalFormatting>
  <conditionalFormatting sqref="AY44:AZ44">
    <cfRule type="expression" dxfId="12" priority="13" stopIfTrue="1">
      <formula>AX46=""</formula>
    </cfRule>
  </conditionalFormatting>
  <conditionalFormatting sqref="AZ49">
    <cfRule type="cellIs" dxfId="11" priority="12" operator="greaterThan">
      <formula>0</formula>
    </cfRule>
  </conditionalFormatting>
  <conditionalFormatting sqref="AZ49">
    <cfRule type="expression" dxfId="10" priority="11" stopIfTrue="1">
      <formula>AY51=""</formula>
    </cfRule>
  </conditionalFormatting>
  <conditionalFormatting sqref="AY49">
    <cfRule type="cellIs" dxfId="9" priority="10" operator="greaterThan">
      <formula>0</formula>
    </cfRule>
  </conditionalFormatting>
  <conditionalFormatting sqref="AY49">
    <cfRule type="expression" dxfId="8" priority="9" stopIfTrue="1">
      <formula>AX51=""</formula>
    </cfRule>
  </conditionalFormatting>
  <conditionalFormatting sqref="AY54:AZ54">
    <cfRule type="cellIs" dxfId="7" priority="8" operator="greaterThan">
      <formula>0</formula>
    </cfRule>
  </conditionalFormatting>
  <conditionalFormatting sqref="AY54:AZ54">
    <cfRule type="expression" dxfId="6" priority="7" stopIfTrue="1">
      <formula>AX56=""</formula>
    </cfRule>
  </conditionalFormatting>
  <conditionalFormatting sqref="AY59:AZ59">
    <cfRule type="cellIs" dxfId="5" priority="6" operator="greaterThan">
      <formula>0</formula>
    </cfRule>
  </conditionalFormatting>
  <conditionalFormatting sqref="AY59:AZ59">
    <cfRule type="expression" dxfId="4" priority="5" stopIfTrue="1">
      <formula>AX61=""</formula>
    </cfRule>
  </conditionalFormatting>
  <conditionalFormatting sqref="AY64:AZ64">
    <cfRule type="cellIs" dxfId="3" priority="4" operator="greaterThan">
      <formula>0</formula>
    </cfRule>
  </conditionalFormatting>
  <conditionalFormatting sqref="AY64:AZ64">
    <cfRule type="expression" dxfId="2" priority="3" stopIfTrue="1">
      <formula>AX66=""</formula>
    </cfRule>
  </conditionalFormatting>
  <conditionalFormatting sqref="AY69:AZ69">
    <cfRule type="cellIs" dxfId="1" priority="2" operator="greaterThan">
      <formula>0</formula>
    </cfRule>
  </conditionalFormatting>
  <conditionalFormatting sqref="AY69:AZ69">
    <cfRule type="expression" dxfId="0" priority="1" stopIfTrue="1">
      <formula>AX71=""</formula>
    </cfRule>
  </conditionalFormatting>
  <dataValidations count="1">
    <dataValidation type="date" operator="lessThanOrEqual" allowBlank="1" showInputMessage="1" showErrorMessage="1" errorTitle="Hire Date Required" error="Please enter your hire date." prompt="Please enter your hire date in order to calculate accrued annual leave." sqref="H4:N4" xr:uid="{C7696AB6-B05E-426B-A633-5FFFD7E4DABA}">
      <formula1>44926</formula1>
    </dataValidation>
  </dataValidations>
  <printOptions gridLines="1"/>
  <pageMargins left="0.28000000000000003" right="0.25" top="1" bottom="0.5" header="0.5" footer="0.5"/>
  <pageSetup paperSize="5" scale="73" orientation="landscape" r:id="rId1"/>
  <headerFooter alignWithMargins="0">
    <oddHeader>&amp;C&amp;F&amp;RPrinted on &amp;D @ &amp;T</oddHeader>
  </headerFooter>
  <rowBreaks count="1" manualBreakCount="1">
    <brk id="46" max="4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J22"/>
  <sheetViews>
    <sheetView showGridLines="0" workbookViewId="0">
      <selection activeCell="B1" sqref="B1:I1"/>
    </sheetView>
  </sheetViews>
  <sheetFormatPr defaultRowHeight="12.75" x14ac:dyDescent="0.2"/>
  <cols>
    <col min="1" max="1" width="3.42578125" customWidth="1"/>
    <col min="2" max="3" width="10.28515625" customWidth="1"/>
    <col min="4" max="4" width="12.28515625" customWidth="1"/>
    <col min="5" max="5" width="6" customWidth="1"/>
    <col min="6" max="8" width="13" customWidth="1"/>
    <col min="9" max="9" width="9.5703125" customWidth="1"/>
    <col min="10" max="10" width="6.85546875" customWidth="1"/>
  </cols>
  <sheetData>
    <row r="1" spans="2:10" ht="15" x14ac:dyDescent="0.25">
      <c r="B1" s="370" t="s">
        <v>4</v>
      </c>
      <c r="C1" s="370"/>
      <c r="D1" s="370"/>
      <c r="E1" s="370"/>
      <c r="F1" s="370"/>
      <c r="G1" s="370"/>
      <c r="H1" s="370"/>
      <c r="I1" s="370"/>
      <c r="J1" s="125"/>
    </row>
    <row r="2" spans="2:10" ht="13.5" thickBot="1" x14ac:dyDescent="0.25"/>
    <row r="3" spans="2:10" x14ac:dyDescent="0.2">
      <c r="B3" s="367" t="s">
        <v>5</v>
      </c>
      <c r="C3" s="368"/>
      <c r="D3" s="369"/>
      <c r="F3" s="367" t="s">
        <v>6</v>
      </c>
      <c r="G3" s="368"/>
      <c r="H3" s="369"/>
      <c r="I3" s="28"/>
      <c r="J3" s="8"/>
    </row>
    <row r="4" spans="2:10" x14ac:dyDescent="0.2">
      <c r="B4" s="21"/>
      <c r="C4" s="9"/>
      <c r="D4" s="22">
        <v>0</v>
      </c>
      <c r="F4" s="21"/>
      <c r="G4" s="9"/>
      <c r="H4" s="22"/>
      <c r="I4" s="34">
        <v>0</v>
      </c>
    </row>
    <row r="5" spans="2:10" x14ac:dyDescent="0.2">
      <c r="B5" s="23" t="s">
        <v>7</v>
      </c>
      <c r="C5" s="24" t="s">
        <v>1</v>
      </c>
      <c r="D5" s="126" t="s">
        <v>8</v>
      </c>
      <c r="F5" s="23" t="s">
        <v>9</v>
      </c>
      <c r="G5" s="10" t="s">
        <v>10</v>
      </c>
      <c r="H5" s="24" t="s">
        <v>11</v>
      </c>
      <c r="I5" s="29" t="s">
        <v>0</v>
      </c>
    </row>
    <row r="6" spans="2:10" x14ac:dyDescent="0.2">
      <c r="B6" s="25"/>
      <c r="C6" s="11"/>
      <c r="D6" s="127">
        <f>SUM(D4-C6)</f>
        <v>0</v>
      </c>
      <c r="E6" s="12"/>
      <c r="F6" s="25"/>
      <c r="G6" s="11"/>
      <c r="H6" s="30"/>
      <c r="I6" s="32">
        <f>SUM(I4+F6-H6)</f>
        <v>0</v>
      </c>
      <c r="J6" s="12"/>
    </row>
    <row r="7" spans="2:10" x14ac:dyDescent="0.2">
      <c r="B7" s="25"/>
      <c r="C7" s="11"/>
      <c r="D7" s="127">
        <f>SUM(D6-C7)</f>
        <v>0</v>
      </c>
      <c r="E7" s="12"/>
      <c r="F7" s="25"/>
      <c r="G7" s="11"/>
      <c r="H7" s="30"/>
      <c r="I7" s="32">
        <f>SUM(I6+F7-H7)</f>
        <v>0</v>
      </c>
      <c r="J7" s="12"/>
    </row>
    <row r="8" spans="2:10" x14ac:dyDescent="0.2">
      <c r="B8" s="25"/>
      <c r="C8" s="11"/>
      <c r="D8" s="127">
        <f t="shared" ref="D8:D21" si="0">SUM(D7-C8)</f>
        <v>0</v>
      </c>
      <c r="E8" s="12"/>
      <c r="F8" s="25"/>
      <c r="G8" s="11"/>
      <c r="H8" s="30"/>
      <c r="I8" s="32">
        <f>SUM(I7+F8-H8)</f>
        <v>0</v>
      </c>
      <c r="J8" s="12"/>
    </row>
    <row r="9" spans="2:10" x14ac:dyDescent="0.2">
      <c r="B9" s="25"/>
      <c r="C9" s="11"/>
      <c r="D9" s="127">
        <f t="shared" si="0"/>
        <v>0</v>
      </c>
      <c r="E9" s="12"/>
      <c r="F9" s="25"/>
      <c r="G9" s="11"/>
      <c r="H9" s="30"/>
      <c r="I9" s="32">
        <f>SUM(I8+F9-H9)</f>
        <v>0</v>
      </c>
      <c r="J9" s="12"/>
    </row>
    <row r="10" spans="2:10" x14ac:dyDescent="0.2">
      <c r="B10" s="25"/>
      <c r="C10" s="11"/>
      <c r="D10" s="127">
        <f t="shared" si="0"/>
        <v>0</v>
      </c>
      <c r="E10" s="12"/>
      <c r="F10" s="25"/>
      <c r="G10" s="11"/>
      <c r="H10" s="30"/>
      <c r="I10" s="32">
        <f>SUM(I9+F10-H10)</f>
        <v>0</v>
      </c>
      <c r="J10" s="12"/>
    </row>
    <row r="11" spans="2:10" x14ac:dyDescent="0.2">
      <c r="B11" s="25"/>
      <c r="C11" s="11"/>
      <c r="D11" s="127">
        <f t="shared" si="0"/>
        <v>0</v>
      </c>
      <c r="E11" s="12"/>
      <c r="F11" s="25"/>
      <c r="G11" s="11"/>
      <c r="H11" s="30"/>
      <c r="I11" s="32">
        <f t="shared" ref="I11:I21" si="1">SUM(I10+F11-H11)</f>
        <v>0</v>
      </c>
      <c r="J11" s="12"/>
    </row>
    <row r="12" spans="2:10" x14ac:dyDescent="0.2">
      <c r="B12" s="25"/>
      <c r="C12" s="11"/>
      <c r="D12" s="127">
        <f t="shared" si="0"/>
        <v>0</v>
      </c>
      <c r="E12" s="12"/>
      <c r="F12" s="25"/>
      <c r="G12" s="11"/>
      <c r="H12" s="30"/>
      <c r="I12" s="32">
        <f t="shared" si="1"/>
        <v>0</v>
      </c>
      <c r="J12" s="12"/>
    </row>
    <row r="13" spans="2:10" x14ac:dyDescent="0.2">
      <c r="B13" s="25"/>
      <c r="C13" s="11"/>
      <c r="D13" s="127">
        <f t="shared" si="0"/>
        <v>0</v>
      </c>
      <c r="E13" s="12"/>
      <c r="F13" s="25"/>
      <c r="G13" s="11"/>
      <c r="H13" s="30"/>
      <c r="I13" s="32">
        <f t="shared" si="1"/>
        <v>0</v>
      </c>
      <c r="J13" s="12"/>
    </row>
    <row r="14" spans="2:10" x14ac:dyDescent="0.2">
      <c r="B14" s="25"/>
      <c r="C14" s="11"/>
      <c r="D14" s="127">
        <f t="shared" si="0"/>
        <v>0</v>
      </c>
      <c r="E14" s="12"/>
      <c r="F14" s="25"/>
      <c r="G14" s="11"/>
      <c r="H14" s="30"/>
      <c r="I14" s="32">
        <f t="shared" si="1"/>
        <v>0</v>
      </c>
      <c r="J14" s="12"/>
    </row>
    <row r="15" spans="2:10" x14ac:dyDescent="0.2">
      <c r="B15" s="25"/>
      <c r="C15" s="11"/>
      <c r="D15" s="127">
        <f t="shared" si="0"/>
        <v>0</v>
      </c>
      <c r="E15" s="12"/>
      <c r="F15" s="25"/>
      <c r="G15" s="11"/>
      <c r="H15" s="30"/>
      <c r="I15" s="32">
        <f t="shared" si="1"/>
        <v>0</v>
      </c>
      <c r="J15" s="12"/>
    </row>
    <row r="16" spans="2:10" x14ac:dyDescent="0.2">
      <c r="B16" s="25"/>
      <c r="C16" s="11"/>
      <c r="D16" s="127">
        <f t="shared" si="0"/>
        <v>0</v>
      </c>
      <c r="E16" s="12"/>
      <c r="F16" s="25"/>
      <c r="G16" s="11"/>
      <c r="H16" s="30"/>
      <c r="I16" s="32">
        <f t="shared" si="1"/>
        <v>0</v>
      </c>
      <c r="J16" s="12"/>
    </row>
    <row r="17" spans="2:10" x14ac:dyDescent="0.2">
      <c r="B17" s="25"/>
      <c r="C17" s="11"/>
      <c r="D17" s="127">
        <f t="shared" si="0"/>
        <v>0</v>
      </c>
      <c r="E17" s="12"/>
      <c r="F17" s="25"/>
      <c r="G17" s="11"/>
      <c r="H17" s="30"/>
      <c r="I17" s="32">
        <f t="shared" si="1"/>
        <v>0</v>
      </c>
      <c r="J17" s="12"/>
    </row>
    <row r="18" spans="2:10" x14ac:dyDescent="0.2">
      <c r="B18" s="25"/>
      <c r="C18" s="11"/>
      <c r="D18" s="127">
        <f t="shared" si="0"/>
        <v>0</v>
      </c>
      <c r="E18" s="12"/>
      <c r="F18" s="25"/>
      <c r="G18" s="11"/>
      <c r="H18" s="30"/>
      <c r="I18" s="32">
        <f t="shared" si="1"/>
        <v>0</v>
      </c>
      <c r="J18" s="12"/>
    </row>
    <row r="19" spans="2:10" x14ac:dyDescent="0.2">
      <c r="B19" s="25"/>
      <c r="C19" s="11"/>
      <c r="D19" s="127">
        <f t="shared" si="0"/>
        <v>0</v>
      </c>
      <c r="E19" s="12"/>
      <c r="F19" s="25"/>
      <c r="G19" s="11"/>
      <c r="H19" s="30"/>
      <c r="I19" s="32">
        <f t="shared" si="1"/>
        <v>0</v>
      </c>
      <c r="J19" s="12"/>
    </row>
    <row r="20" spans="2:10" x14ac:dyDescent="0.2">
      <c r="B20" s="25"/>
      <c r="C20" s="11"/>
      <c r="D20" s="127">
        <f t="shared" si="0"/>
        <v>0</v>
      </c>
      <c r="E20" s="12"/>
      <c r="F20" s="25"/>
      <c r="G20" s="11"/>
      <c r="H20" s="30"/>
      <c r="I20" s="32">
        <f t="shared" si="1"/>
        <v>0</v>
      </c>
      <c r="J20" s="12"/>
    </row>
    <row r="21" spans="2:10" ht="13.5" thickBot="1" x14ac:dyDescent="0.25">
      <c r="B21" s="26"/>
      <c r="C21" s="27"/>
      <c r="D21" s="128">
        <f t="shared" si="0"/>
        <v>0</v>
      </c>
      <c r="E21" s="12"/>
      <c r="F21" s="26"/>
      <c r="G21" s="27"/>
      <c r="H21" s="31"/>
      <c r="I21" s="33">
        <f t="shared" si="1"/>
        <v>0</v>
      </c>
      <c r="J21" s="12"/>
    </row>
    <row r="22" spans="2:10" x14ac:dyDescent="0.2">
      <c r="B22" s="12"/>
      <c r="C22" s="12"/>
      <c r="D22" s="12"/>
      <c r="E22" s="12"/>
      <c r="F22" s="12"/>
      <c r="G22" s="12"/>
      <c r="H22" s="12"/>
      <c r="I22" s="12"/>
      <c r="J22" s="12"/>
    </row>
  </sheetData>
  <sheetProtection sheet="1" objects="1" scenarios="1" selectLockedCells="1"/>
  <mergeCells count="3">
    <mergeCell ref="B3:D3"/>
    <mergeCell ref="F3:H3"/>
    <mergeCell ref="B1:I1"/>
  </mergeCells>
  <phoneticPr fontId="9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4C178C990CC34BB4FEC01FDE54F4FD" ma:contentTypeVersion="8" ma:contentTypeDescription="Create a new document." ma:contentTypeScope="" ma:versionID="233b005721b34979e9273d2887107cb6">
  <xsd:schema xmlns:xsd="http://www.w3.org/2001/XMLSchema" xmlns:xs="http://www.w3.org/2001/XMLSchema" xmlns:p="http://schemas.microsoft.com/office/2006/metadata/properties" xmlns:ns2="1c0417ab-d2e7-45cd-8a5a-511ee909dc1a" xmlns:ns3="b291de80-b9ce-402a-80e4-8c76c6d0020b" targetNamespace="http://schemas.microsoft.com/office/2006/metadata/properties" ma:root="true" ma:fieldsID="df33c3d35ab1a416212e743f796ef158" ns2:_="" ns3:_="">
    <xsd:import namespace="1c0417ab-d2e7-45cd-8a5a-511ee909dc1a"/>
    <xsd:import namespace="b291de80-b9ce-402a-80e4-8c76c6d002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417ab-d2e7-45cd-8a5a-511ee909dc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1de80-b9ce-402a-80e4-8c76c6d002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E17F8F-8DC3-4422-93A1-9668F4DF41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2DBB05-D954-4679-8889-1369B754426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291de80-b9ce-402a-80e4-8c76c6d0020b"/>
    <ds:schemaRef ds:uri="http://schemas.microsoft.com/office/2006/documentManagement/types"/>
    <ds:schemaRef ds:uri="1c0417ab-d2e7-45cd-8a5a-511ee909dc1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5714625-5739-48CB-B628-44B6F60338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417ab-d2e7-45cd-8a5a-511ee909dc1a"/>
    <ds:schemaRef ds:uri="b291de80-b9ce-402a-80e4-8c76c6d002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Leave Card</vt:lpstr>
      <vt:lpstr>Other Leave</vt:lpstr>
      <vt:lpstr>Annual</vt:lpstr>
      <vt:lpstr>Data</vt:lpstr>
      <vt:lpstr>DonAL</vt:lpstr>
      <vt:lpstr>DonSL</vt:lpstr>
      <vt:lpstr>FiveYr</vt:lpstr>
      <vt:lpstr>ForAL</vt:lpstr>
      <vt:lpstr>ForfeitedAL</vt:lpstr>
      <vt:lpstr>ForfeitedSL</vt:lpstr>
      <vt:lpstr>ForSL</vt:lpstr>
      <vt:lpstr>PERSONAL</vt:lpstr>
      <vt:lpstr>'Leave Card'!Print_Area</vt:lpstr>
      <vt:lpstr>SICK</vt:lpstr>
      <vt:lpstr>StartDate</vt:lpstr>
      <vt:lpstr>TenYr</vt:lpstr>
      <vt:lpstr>YearDate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mdwalker</dc:creator>
  <cp:lastModifiedBy>Vanessa Guarin</cp:lastModifiedBy>
  <cp:lastPrinted>2018-09-11T20:09:46Z</cp:lastPrinted>
  <dcterms:created xsi:type="dcterms:W3CDTF">2011-02-16T14:30:37Z</dcterms:created>
  <dcterms:modified xsi:type="dcterms:W3CDTF">2022-02-03T22:22:23Z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0x010100064C178C990CC34BB4FEC01FDE54F4FD</vt:lpwstr>
  </property>
</Properties>
</file>